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个人\blog\社保\"/>
    </mc:Choice>
  </mc:AlternateContent>
  <xr:revisionPtr revIDLastSave="0" documentId="13_ncr:1_{29C50FE2-5498-4D63-BD3B-EDA7D7649439}" xr6:coauthVersionLast="47" xr6:coauthVersionMax="47" xr10:uidLastSave="{00000000-0000-0000-0000-000000000000}"/>
  <bookViews>
    <workbookView xWindow="-108" yWindow="-108" windowWidth="23256" windowHeight="12576" xr2:uid="{00000000-000D-0000-FFFF-FFFF00000000}"/>
  </bookViews>
  <sheets>
    <sheet name="社保费用计算表" sheetId="1" r:id="rId1"/>
    <sheet name="累计税额计算" sheetId="3" r:id="rId2"/>
    <sheet name="养老金额计算"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3" l="1"/>
  <c r="C4" i="3"/>
  <c r="C5" i="3"/>
  <c r="C6" i="3"/>
  <c r="C7" i="3"/>
  <c r="C8" i="3"/>
  <c r="C9" i="3"/>
  <c r="C10" i="3"/>
  <c r="C11" i="3"/>
  <c r="C12" i="3"/>
  <c r="C13" i="3"/>
  <c r="C2" i="3"/>
  <c r="E25" i="1"/>
  <c r="D25" i="1"/>
  <c r="C25" i="1"/>
  <c r="F23" i="1"/>
  <c r="K11" i="1"/>
  <c r="M10" i="1"/>
  <c r="K10" i="1"/>
  <c r="F3" i="2"/>
  <c r="F4" i="2"/>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E12" i="1"/>
  <c r="G11" i="1"/>
  <c r="E11" i="1"/>
  <c r="G10" i="1"/>
  <c r="E10" i="1"/>
  <c r="F25" i="1" l="1"/>
  <c r="K13" i="1"/>
  <c r="I10" i="1"/>
  <c r="M13" i="1"/>
  <c r="I23" i="1" s="1"/>
  <c r="I11" i="1"/>
  <c r="G4" i="2"/>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184"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2" i="2"/>
  <c r="G3" i="2"/>
  <c r="G13" i="1"/>
  <c r="H23" i="1" s="1"/>
  <c r="E13" i="1"/>
  <c r="C12" i="1"/>
  <c r="C10" i="1"/>
  <c r="C11" i="1"/>
  <c r="K23" i="1" l="1"/>
  <c r="B2" i="3" s="1"/>
  <c r="K15" i="1"/>
  <c r="M15" i="1"/>
  <c r="C60" i="2"/>
  <c r="C55" i="2"/>
  <c r="C53" i="2"/>
  <c r="C52" i="2"/>
  <c r="C49" i="2"/>
  <c r="C45" i="2"/>
  <c r="C40" i="2"/>
  <c r="C36" i="2"/>
  <c r="C32" i="2"/>
  <c r="C27" i="2"/>
  <c r="C20" i="2"/>
  <c r="C17" i="2"/>
  <c r="C12" i="2"/>
  <c r="C11" i="2"/>
  <c r="C10" i="2"/>
  <c r="C9" i="2"/>
  <c r="C8" i="2"/>
  <c r="C7" i="2"/>
  <c r="C6" i="2"/>
  <c r="C5" i="2"/>
  <c r="C4" i="2"/>
  <c r="C3" i="2"/>
  <c r="C61" i="2"/>
  <c r="C56" i="2"/>
  <c r="C54" i="2"/>
  <c r="C50" i="2"/>
  <c r="C46" i="2"/>
  <c r="C39" i="2"/>
  <c r="C33" i="2"/>
  <c r="C28" i="2"/>
  <c r="C18" i="2"/>
  <c r="C15" i="2"/>
  <c r="C62" i="2"/>
  <c r="C59" i="2"/>
  <c r="C48" i="2"/>
  <c r="C44" i="2"/>
  <c r="C41" i="2"/>
  <c r="C35" i="2"/>
  <c r="C29" i="2"/>
  <c r="C24" i="2"/>
  <c r="C21" i="2"/>
  <c r="C16" i="2"/>
  <c r="C58" i="2"/>
  <c r="C42" i="2"/>
  <c r="C37" i="2"/>
  <c r="C31" i="2"/>
  <c r="C25" i="2"/>
  <c r="C22" i="2"/>
  <c r="C13" i="2"/>
  <c r="C57" i="2"/>
  <c r="C51" i="2"/>
  <c r="C47" i="2"/>
  <c r="C43" i="2"/>
  <c r="C38" i="2"/>
  <c r="C34" i="2"/>
  <c r="C30" i="2"/>
  <c r="C26" i="2"/>
  <c r="C23" i="2"/>
  <c r="C19" i="2"/>
  <c r="C14" i="2"/>
  <c r="I13" i="1"/>
  <c r="C13" i="1"/>
  <c r="B4" i="3" l="1"/>
  <c r="B9" i="3"/>
  <c r="D2" i="3"/>
  <c r="B7" i="3"/>
  <c r="B12" i="3"/>
  <c r="B5" i="3"/>
  <c r="B10" i="3"/>
  <c r="B13" i="3"/>
  <c r="B3" i="3"/>
  <c r="B8" i="3"/>
  <c r="B11" i="3"/>
  <c r="B6" i="3"/>
  <c r="I15" i="1"/>
  <c r="D33" i="2"/>
  <c r="D30" i="2"/>
  <c r="D28" i="2"/>
  <c r="D3" i="2"/>
  <c r="D62" i="2"/>
  <c r="D61" i="2"/>
  <c r="D60" i="2"/>
  <c r="D59" i="2"/>
  <c r="D58" i="2"/>
  <c r="D57" i="2"/>
  <c r="D56" i="2"/>
  <c r="D55" i="2"/>
  <c r="D54" i="2"/>
  <c r="D53" i="2"/>
  <c r="D52" i="2"/>
  <c r="D51" i="2"/>
  <c r="D50" i="2"/>
  <c r="D49" i="2"/>
  <c r="D48" i="2"/>
  <c r="D47" i="2"/>
  <c r="D46" i="2"/>
  <c r="D45" i="2"/>
  <c r="D44" i="2"/>
  <c r="D43" i="2"/>
  <c r="D42" i="2"/>
  <c r="D41" i="2"/>
  <c r="D40" i="2"/>
  <c r="D39" i="2"/>
  <c r="D38" i="2"/>
  <c r="D37" i="2"/>
  <c r="D36" i="2"/>
  <c r="D35" i="2"/>
  <c r="D34" i="2"/>
  <c r="D32" i="2"/>
  <c r="D31" i="2"/>
  <c r="D29" i="2"/>
  <c r="D27" i="2"/>
  <c r="D26" i="2"/>
  <c r="D25" i="2"/>
  <c r="D24" i="2"/>
  <c r="D23" i="2"/>
  <c r="D22" i="2"/>
  <c r="D15" i="1" s="1"/>
  <c r="D21" i="2"/>
  <c r="D20" i="2"/>
  <c r="D19" i="2"/>
  <c r="D18" i="2"/>
  <c r="D17" i="2"/>
  <c r="D16" i="2"/>
  <c r="D15" i="2"/>
  <c r="D14" i="2"/>
  <c r="D13" i="2"/>
  <c r="D12" i="2"/>
  <c r="D11" i="2"/>
  <c r="D10" i="2"/>
  <c r="D9" i="2"/>
  <c r="D8" i="2"/>
  <c r="D7" i="2"/>
  <c r="D6" i="2"/>
  <c r="D5" i="2"/>
  <c r="D4" i="2"/>
  <c r="D3" i="3" l="1"/>
  <c r="D4" i="3"/>
  <c r="D5" i="3" s="1"/>
  <c r="M23" i="1"/>
  <c r="B25" i="1" s="1"/>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83" i="2"/>
  <c r="A85" i="2"/>
  <c r="A87" i="2"/>
  <c r="A89" i="2"/>
  <c r="A91" i="2"/>
  <c r="A93" i="2"/>
  <c r="A184" i="2"/>
  <c r="A116" i="2"/>
  <c r="A117" i="2"/>
  <c r="A120" i="2"/>
  <c r="A167" i="2"/>
  <c r="A168" i="2"/>
  <c r="A173" i="2"/>
  <c r="A180" i="2"/>
  <c r="A186" i="2"/>
  <c r="A191" i="2"/>
  <c r="A195" i="2"/>
  <c r="A200" i="2"/>
  <c r="A211" i="2"/>
  <c r="A217" i="2"/>
  <c r="A219" i="2"/>
  <c r="A223" i="2"/>
  <c r="A228" i="2"/>
  <c r="A233" i="2"/>
  <c r="A240" i="2"/>
  <c r="A243" i="2"/>
  <c r="A246" i="2"/>
  <c r="A264" i="2"/>
  <c r="A267" i="2"/>
  <c r="A271" i="2"/>
  <c r="A299" i="2"/>
  <c r="A306" i="2"/>
  <c r="A310" i="2"/>
  <c r="A314" i="2"/>
  <c r="A317"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4" i="2"/>
  <c r="A86" i="2"/>
  <c r="A88" i="2"/>
  <c r="A90" i="2"/>
  <c r="A92" i="2"/>
  <c r="A115" i="2"/>
  <c r="A118" i="2"/>
  <c r="A121" i="2"/>
  <c r="A123" i="2"/>
  <c r="A126" i="2"/>
  <c r="A129" i="2"/>
  <c r="A131" i="2"/>
  <c r="A133" i="2"/>
  <c r="A135" i="2"/>
  <c r="A171" i="2"/>
  <c r="A182" i="2"/>
  <c r="A192" i="2"/>
  <c r="A197" i="2"/>
  <c r="A204" i="2"/>
  <c r="A208" i="2"/>
  <c r="A213" i="2"/>
  <c r="A216" i="2"/>
  <c r="A222" i="2"/>
  <c r="A225" i="2"/>
  <c r="A230" i="2"/>
  <c r="A235" i="2"/>
  <c r="A238" i="2"/>
  <c r="A244" i="2"/>
  <c r="A258" i="2"/>
  <c r="A263" i="2"/>
  <c r="A272" i="2"/>
  <c r="A303" i="2"/>
  <c r="A313" i="2"/>
  <c r="A319" i="2"/>
  <c r="A94" i="2"/>
  <c r="A95" i="2"/>
  <c r="A96" i="2"/>
  <c r="A97" i="2"/>
  <c r="A98" i="2"/>
  <c r="A99" i="2"/>
  <c r="A100" i="2"/>
  <c r="A101" i="2"/>
  <c r="A102" i="2"/>
  <c r="A103" i="2"/>
  <c r="A104" i="2"/>
  <c r="A105" i="2"/>
  <c r="A106" i="2"/>
  <c r="A107" i="2"/>
  <c r="A108" i="2"/>
  <c r="A109" i="2"/>
  <c r="A110" i="2"/>
  <c r="A111" i="2"/>
  <c r="A112" i="2"/>
  <c r="A113" i="2"/>
  <c r="A114" i="2"/>
  <c r="A119" i="2"/>
  <c r="A122" i="2"/>
  <c r="A125" i="2"/>
  <c r="A128" i="2"/>
  <c r="A169" i="2"/>
  <c r="A179" i="2"/>
  <c r="A187" i="2"/>
  <c r="A190" i="2"/>
  <c r="A193" i="2"/>
  <c r="A196" i="2"/>
  <c r="A199" i="2"/>
  <c r="A202" i="2"/>
  <c r="A205" i="2"/>
  <c r="A209" i="2"/>
  <c r="A214" i="2"/>
  <c r="A220" i="2"/>
  <c r="A226" i="2"/>
  <c r="A229" i="2"/>
  <c r="A232" i="2"/>
  <c r="A237" i="2"/>
  <c r="A241" i="2"/>
  <c r="A249" i="2"/>
  <c r="A254" i="2"/>
  <c r="A261" i="2"/>
  <c r="A268" i="2"/>
  <c r="A273" i="2"/>
  <c r="A298" i="2"/>
  <c r="A305" i="2"/>
  <c r="A308" i="2"/>
  <c r="A315" i="2"/>
  <c r="A31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72" i="2"/>
  <c r="A174" i="2"/>
  <c r="A176" i="2"/>
  <c r="A178" i="2"/>
  <c r="A183" i="2"/>
  <c r="A189" i="2"/>
  <c r="A201" i="2"/>
  <c r="A207" i="2"/>
  <c r="A212" i="2"/>
  <c r="A224" i="2"/>
  <c r="A231" i="2"/>
  <c r="A236" i="2"/>
  <c r="A239" i="2"/>
  <c r="A242" i="2"/>
  <c r="A245" i="2"/>
  <c r="A247" i="2"/>
  <c r="A251" i="2"/>
  <c r="A253" i="2"/>
  <c r="A257" i="2"/>
  <c r="A262" i="2"/>
  <c r="A265" i="2"/>
  <c r="A269" i="2"/>
  <c r="A301" i="2"/>
  <c r="A304" i="2"/>
  <c r="A307" i="2"/>
  <c r="A312" i="2"/>
  <c r="A316" i="2"/>
  <c r="A185" i="2"/>
  <c r="A250" i="2"/>
  <c r="A255" i="2"/>
  <c r="A259" i="2"/>
  <c r="A266" i="2"/>
  <c r="A275" i="2"/>
  <c r="A309" i="2"/>
  <c r="A276" i="2"/>
  <c r="A277" i="2"/>
  <c r="A278" i="2"/>
  <c r="A279" i="2"/>
  <c r="A280" i="2"/>
  <c r="A281" i="2"/>
  <c r="A282" i="2"/>
  <c r="A283" i="2"/>
  <c r="A284" i="2"/>
  <c r="A285" i="2"/>
  <c r="A286" i="2"/>
  <c r="A287" i="2"/>
  <c r="A288" i="2"/>
  <c r="A289" i="2"/>
  <c r="A290" i="2"/>
  <c r="A291" i="2"/>
  <c r="A292" i="2"/>
  <c r="A293" i="2"/>
  <c r="A294" i="2"/>
  <c r="A295" i="2"/>
  <c r="A296" i="2"/>
  <c r="A297" i="2"/>
  <c r="A302"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 i="2"/>
  <c r="A124" i="2"/>
  <c r="A127" i="2"/>
  <c r="A130" i="2"/>
  <c r="A132" i="2"/>
  <c r="A134" i="2"/>
  <c r="A136" i="2"/>
  <c r="A137" i="2"/>
  <c r="A138" i="2"/>
  <c r="A170" i="2"/>
  <c r="A175" i="2"/>
  <c r="A177" i="2"/>
  <c r="A181" i="2"/>
  <c r="A188" i="2"/>
  <c r="A194" i="2"/>
  <c r="A198" i="2"/>
  <c r="A203" i="2"/>
  <c r="A206" i="2"/>
  <c r="A210" i="2"/>
  <c r="A215" i="2"/>
  <c r="A218" i="2"/>
  <c r="A221" i="2"/>
  <c r="A227" i="2"/>
  <c r="A234" i="2"/>
  <c r="A248" i="2"/>
  <c r="A252" i="2"/>
  <c r="A256" i="2"/>
  <c r="A260" i="2"/>
  <c r="A270" i="2"/>
  <c r="A274" i="2"/>
  <c r="A300" i="2"/>
  <c r="A311" i="2"/>
  <c r="A320" i="2"/>
  <c r="D6" i="3" l="1"/>
  <c r="D7" i="3" s="1"/>
  <c r="E17" i="1"/>
  <c r="D8" i="3" l="1"/>
  <c r="D9" i="3" s="1"/>
  <c r="D10" i="3" s="1"/>
  <c r="D11" i="3" s="1"/>
  <c r="D12" i="3" s="1"/>
  <c r="D13" i="3" s="1"/>
</calcChain>
</file>

<file path=xl/sharedStrings.xml><?xml version="1.0" encoding="utf-8"?>
<sst xmlns="http://schemas.openxmlformats.org/spreadsheetml/2006/main" count="90" uniqueCount="79">
  <si>
    <t>单位缴费比例</t>
    <phoneticPr fontId="1" type="noConversion"/>
  </si>
  <si>
    <t>个人缴费比例</t>
    <phoneticPr fontId="1" type="noConversion"/>
  </si>
  <si>
    <t>失业保险缴费基数</t>
    <phoneticPr fontId="1" type="noConversion"/>
  </si>
  <si>
    <t>工伤保险缴费基数</t>
    <phoneticPr fontId="1" type="noConversion"/>
  </si>
  <si>
    <t>以下淡蓝色底的表格可以手动输入内容</t>
    <phoneticPr fontId="1" type="noConversion"/>
  </si>
  <si>
    <r>
      <t>基本养老保险</t>
    </r>
    <r>
      <rPr>
        <b/>
        <sz val="11"/>
        <color theme="1"/>
        <rFont val="等线"/>
        <family val="3"/>
        <charset val="134"/>
        <scheme val="minor"/>
      </rPr>
      <t>个人</t>
    </r>
    <r>
      <rPr>
        <sz val="11"/>
        <color theme="1"/>
        <rFont val="等线"/>
        <family val="2"/>
        <scheme val="minor"/>
      </rPr>
      <t>缴纳金额</t>
    </r>
    <phoneticPr fontId="1" type="noConversion"/>
  </si>
  <si>
    <r>
      <t>失业保险</t>
    </r>
    <r>
      <rPr>
        <b/>
        <sz val="11"/>
        <color theme="1"/>
        <rFont val="等线"/>
        <family val="3"/>
        <charset val="134"/>
        <scheme val="minor"/>
      </rPr>
      <t>个人</t>
    </r>
    <r>
      <rPr>
        <sz val="11"/>
        <color theme="1"/>
        <rFont val="等线"/>
        <family val="2"/>
        <scheme val="minor"/>
      </rPr>
      <t>缴纳金额</t>
    </r>
    <phoneticPr fontId="1" type="noConversion"/>
  </si>
  <si>
    <r>
      <t>工伤保险</t>
    </r>
    <r>
      <rPr>
        <b/>
        <sz val="11"/>
        <color theme="1"/>
        <rFont val="等线"/>
        <family val="3"/>
        <charset val="134"/>
        <scheme val="minor"/>
      </rPr>
      <t>单位</t>
    </r>
    <r>
      <rPr>
        <sz val="11"/>
        <color theme="1"/>
        <rFont val="等线"/>
        <family val="2"/>
        <scheme val="minor"/>
      </rPr>
      <t>缴纳金额</t>
    </r>
    <phoneticPr fontId="1" type="noConversion"/>
  </si>
  <si>
    <r>
      <t>失业保险</t>
    </r>
    <r>
      <rPr>
        <b/>
        <sz val="11"/>
        <color theme="1"/>
        <rFont val="等线"/>
        <family val="3"/>
        <charset val="134"/>
        <scheme val="minor"/>
      </rPr>
      <t>单位</t>
    </r>
    <r>
      <rPr>
        <sz val="11"/>
        <color theme="1"/>
        <rFont val="等线"/>
        <family val="2"/>
        <scheme val="minor"/>
      </rPr>
      <t>缴纳金额</t>
    </r>
    <phoneticPr fontId="1" type="noConversion"/>
  </si>
  <si>
    <r>
      <t>基本养老保险</t>
    </r>
    <r>
      <rPr>
        <b/>
        <sz val="11"/>
        <color theme="1"/>
        <rFont val="等线"/>
        <family val="3"/>
        <charset val="134"/>
        <scheme val="minor"/>
      </rPr>
      <t>单位</t>
    </r>
    <r>
      <rPr>
        <sz val="11"/>
        <color theme="1"/>
        <rFont val="等线"/>
        <family val="2"/>
        <scheme val="minor"/>
      </rPr>
      <t>缴纳金额</t>
    </r>
    <phoneticPr fontId="1" type="noConversion"/>
  </si>
  <si>
    <r>
      <t>基本养老保险</t>
    </r>
    <r>
      <rPr>
        <b/>
        <sz val="11"/>
        <color rgb="FFFF0000"/>
        <rFont val="等线"/>
        <family val="3"/>
        <charset val="134"/>
        <scheme val="minor"/>
      </rPr>
      <t>合计</t>
    </r>
    <r>
      <rPr>
        <sz val="11"/>
        <color theme="1"/>
        <rFont val="等线"/>
        <family val="2"/>
        <scheme val="minor"/>
      </rPr>
      <t>缴纳金额</t>
    </r>
    <phoneticPr fontId="1" type="noConversion"/>
  </si>
  <si>
    <r>
      <t>失业保险</t>
    </r>
    <r>
      <rPr>
        <b/>
        <sz val="11"/>
        <color rgb="FFFF0000"/>
        <rFont val="等线"/>
        <family val="3"/>
        <charset val="134"/>
        <scheme val="minor"/>
      </rPr>
      <t>合计</t>
    </r>
    <r>
      <rPr>
        <sz val="11"/>
        <color theme="1"/>
        <rFont val="等线"/>
        <family val="2"/>
        <scheme val="minor"/>
      </rPr>
      <t>缴纳金额</t>
    </r>
    <phoneticPr fontId="1" type="noConversion"/>
  </si>
  <si>
    <r>
      <t>工伤保险</t>
    </r>
    <r>
      <rPr>
        <b/>
        <sz val="11"/>
        <color rgb="FFFF0000"/>
        <rFont val="等线"/>
        <family val="3"/>
        <charset val="134"/>
        <scheme val="minor"/>
      </rPr>
      <t>合计</t>
    </r>
    <r>
      <rPr>
        <sz val="11"/>
        <color theme="1"/>
        <rFont val="等线"/>
        <family val="2"/>
        <scheme val="minor"/>
      </rPr>
      <t>缴纳金额</t>
    </r>
    <phoneticPr fontId="1" type="noConversion"/>
  </si>
  <si>
    <t>月总计</t>
    <phoneticPr fontId="1" type="noConversion"/>
  </si>
  <si>
    <r>
      <rPr>
        <b/>
        <sz val="10"/>
        <color theme="1"/>
        <rFont val="等线"/>
        <family val="3"/>
        <charset val="134"/>
        <scheme val="minor"/>
      </rPr>
      <t>第二年缴费基数普调规则：</t>
    </r>
    <r>
      <rPr>
        <sz val="9"/>
        <color theme="1"/>
        <rFont val="等线"/>
        <family val="3"/>
        <charset val="134"/>
        <scheme val="minor"/>
      </rPr>
      <t xml:space="preserve">
</t>
    </r>
    <r>
      <rPr>
        <b/>
        <sz val="9"/>
        <color theme="1"/>
        <rFont val="等线"/>
        <family val="3"/>
        <charset val="134"/>
        <scheme val="minor"/>
      </rPr>
      <t>1. 调整时间周期</t>
    </r>
    <r>
      <rPr>
        <sz val="9"/>
        <color theme="1"/>
        <rFont val="等线"/>
        <family val="3"/>
        <charset val="134"/>
        <scheme val="minor"/>
      </rPr>
      <t xml:space="preserve">
广州企业职工养老 / 失业 / 工伤每年 7 月统一调整一次基数，执行周期：当年 7 月 — 次年 6 月；一年仅一次年度普调，中途不改动。
</t>
    </r>
    <r>
      <rPr>
        <b/>
        <sz val="9"/>
        <color theme="1"/>
        <rFont val="等线"/>
        <family val="3"/>
        <charset val="134"/>
        <scheme val="minor"/>
      </rPr>
      <t>2. 基数计算公式（第二年核定逻辑）</t>
    </r>
    <r>
      <rPr>
        <sz val="9"/>
        <color theme="1"/>
        <rFont val="等线"/>
        <family val="3"/>
        <charset val="134"/>
        <scheme val="minor"/>
      </rPr>
      <t xml:space="preserve">
</t>
    </r>
    <r>
      <rPr>
        <b/>
        <sz val="9"/>
        <color theme="1"/>
        <rFont val="等线"/>
        <family val="3"/>
        <charset val="134"/>
        <scheme val="minor"/>
      </rPr>
      <t>情况 1：</t>
    </r>
    <r>
      <rPr>
        <sz val="9"/>
        <color theme="1"/>
        <rFont val="等线"/>
        <family val="3"/>
        <charset val="134"/>
        <scheme val="minor"/>
      </rPr>
      <t xml:space="preserve">入职满完整 12 个月（次年普调标准算法）
新缴费基数 = 上一自然年度（1–12 月）全部工资性总收入 ÷ 12
工资性收入包含：基本工资、绩效、全勤、交通 / 餐补、加班费、季度奖、年终奖、提成等全部税前劳动报酬，不含个税、个人社保公积金扣除额。
举例：员工当年每月应发 5500，年终奖金 6000
全年总收入 = 5500×12+6000=72000
次年新基数 = 72000÷12=6000 元
</t>
    </r>
    <r>
      <rPr>
        <b/>
        <sz val="9"/>
        <color theme="1"/>
        <rFont val="等线"/>
        <family val="3"/>
        <charset val="134"/>
        <scheme val="minor"/>
      </rPr>
      <t>情况 2：</t>
    </r>
    <r>
      <rPr>
        <sz val="9"/>
        <color theme="1"/>
        <rFont val="等线"/>
        <family val="3"/>
        <charset val="134"/>
        <scheme val="minor"/>
      </rPr>
      <t>入职未满完整 12 个月（入职当年次年 7 月调基数）
基数 = 入职后实际发放月份全部工资总额 ÷ 实际在岗月数
例：8 月入职，当年只发 5 个月工资，总发放 30000，次年基数 = 30000÷5=6000 元</t>
    </r>
    <phoneticPr fontId="1" type="noConversion"/>
  </si>
  <si>
    <r>
      <rPr>
        <b/>
        <sz val="11"/>
        <color theme="1"/>
        <rFont val="等线"/>
        <family val="3"/>
        <charset val="134"/>
        <scheme val="minor"/>
      </rPr>
      <t>单位</t>
    </r>
    <r>
      <rPr>
        <sz val="11"/>
        <color theme="1"/>
        <rFont val="等线"/>
        <family val="2"/>
        <scheme val="minor"/>
      </rPr>
      <t>缴纳</t>
    </r>
    <r>
      <rPr>
        <b/>
        <sz val="11"/>
        <color rgb="FFFF0000"/>
        <rFont val="等线"/>
        <family val="3"/>
        <charset val="134"/>
        <scheme val="minor"/>
      </rPr>
      <t>总</t>
    </r>
    <r>
      <rPr>
        <sz val="11"/>
        <color theme="1"/>
        <rFont val="等线"/>
        <family val="2"/>
        <scheme val="minor"/>
      </rPr>
      <t>金额</t>
    </r>
    <phoneticPr fontId="1" type="noConversion"/>
  </si>
  <si>
    <r>
      <rPr>
        <b/>
        <sz val="11"/>
        <color theme="1"/>
        <rFont val="等线"/>
        <family val="3"/>
        <charset val="134"/>
        <scheme val="minor"/>
      </rPr>
      <t>个人</t>
    </r>
    <r>
      <rPr>
        <sz val="11"/>
        <color theme="1"/>
        <rFont val="等线"/>
        <family val="2"/>
        <scheme val="minor"/>
      </rPr>
      <t>缴纳</t>
    </r>
    <r>
      <rPr>
        <b/>
        <sz val="11"/>
        <color rgb="FFFF0000"/>
        <rFont val="等线"/>
        <family val="3"/>
        <charset val="134"/>
        <scheme val="minor"/>
      </rPr>
      <t>总</t>
    </r>
    <r>
      <rPr>
        <sz val="11"/>
        <color theme="1"/>
        <rFont val="等线"/>
        <family val="2"/>
        <scheme val="minor"/>
      </rPr>
      <t>金额</t>
    </r>
    <phoneticPr fontId="1" type="noConversion"/>
  </si>
  <si>
    <r>
      <t xml:space="preserve">每年普调缴费基数时，相较于上一年的涨幅
</t>
    </r>
    <r>
      <rPr>
        <sz val="9"/>
        <color rgb="FFFF0000"/>
        <rFont val="等线"/>
        <family val="3"/>
        <charset val="134"/>
        <scheme val="minor"/>
      </rPr>
      <t>（根据个人情况填写，不懂可以看最下方的规则）</t>
    </r>
    <phoneticPr fontId="1" type="noConversion"/>
  </si>
  <si>
    <t>缴费年数</t>
    <phoneticPr fontId="1" type="noConversion"/>
  </si>
  <si>
    <t>当年缴费金额</t>
    <phoneticPr fontId="1" type="noConversion"/>
  </si>
  <si>
    <t>累计缴费金额</t>
    <phoneticPr fontId="1" type="noConversion"/>
  </si>
  <si>
    <t>法定退休年龄</t>
    <phoneticPr fontId="1" type="noConversion"/>
  </si>
  <si>
    <r>
      <t xml:space="preserve">缴纳社保年数
</t>
    </r>
    <r>
      <rPr>
        <sz val="9"/>
        <color rgb="FFFF0000"/>
        <rFont val="等线"/>
        <family val="3"/>
        <charset val="134"/>
        <scheme val="minor"/>
      </rPr>
      <t>（根据个人情况填写）</t>
    </r>
    <phoneticPr fontId="1" type="noConversion"/>
  </si>
  <si>
    <t>每年退休金，相较于上一年的涨幅</t>
    <phoneticPr fontId="1" type="noConversion"/>
  </si>
  <si>
    <t>退休金金额计算</t>
    <phoneticPr fontId="1" type="noConversion"/>
  </si>
  <si>
    <t>发放年数</t>
    <phoneticPr fontId="1" type="noConversion"/>
  </si>
  <si>
    <t>当年发放金额</t>
    <phoneticPr fontId="1" type="noConversion"/>
  </si>
  <si>
    <t>累计发放金额</t>
    <phoneticPr fontId="1" type="noConversion"/>
  </si>
  <si>
    <t>刚退休时的退休金金额(月)</t>
    <phoneticPr fontId="1" type="noConversion"/>
  </si>
  <si>
    <t>判断</t>
    <phoneticPr fontId="1" type="noConversion"/>
  </si>
  <si>
    <t>回本岁数</t>
    <phoneticPr fontId="1" type="noConversion"/>
  </si>
  <si>
    <r>
      <rPr>
        <b/>
        <sz val="14"/>
        <color theme="1"/>
        <rFont val="等线"/>
        <family val="3"/>
        <charset val="134"/>
        <scheme val="minor"/>
      </rPr>
      <t>社保费用计算表</t>
    </r>
    <r>
      <rPr>
        <sz val="11"/>
        <color theme="1"/>
        <rFont val="等线"/>
        <family val="2"/>
        <scheme val="minor"/>
      </rPr>
      <t xml:space="preserve">
制作：ZJHCOFI</t>
    </r>
    <phoneticPr fontId="1" type="noConversion"/>
  </si>
  <si>
    <r>
      <rPr>
        <b/>
        <sz val="12"/>
        <color theme="1"/>
        <rFont val="等线"/>
        <family val="3"/>
        <charset val="134"/>
        <scheme val="minor"/>
      </rPr>
      <t>基本社会保险</t>
    </r>
    <r>
      <rPr>
        <sz val="11"/>
        <color theme="1"/>
        <rFont val="等线"/>
        <family val="3"/>
        <charset val="134"/>
        <scheme val="minor"/>
      </rPr>
      <t xml:space="preserve">
（基本养老保险+失业保险+工伤保险）</t>
    </r>
    <phoneticPr fontId="1" type="noConversion"/>
  </si>
  <si>
    <t>基本养老保险缴费基数</t>
    <phoneticPr fontId="1" type="noConversion"/>
  </si>
  <si>
    <t>基本医疗保险缴费基数</t>
    <phoneticPr fontId="1" type="noConversion"/>
  </si>
  <si>
    <t>生育保险缴费基数</t>
    <phoneticPr fontId="1" type="noConversion"/>
  </si>
  <si>
    <r>
      <t>基本医疗保险</t>
    </r>
    <r>
      <rPr>
        <b/>
        <sz val="11"/>
        <color rgb="FFFF0000"/>
        <rFont val="等线"/>
        <family val="3"/>
        <charset val="134"/>
        <scheme val="minor"/>
      </rPr>
      <t>合计</t>
    </r>
    <r>
      <rPr>
        <sz val="11"/>
        <color theme="1"/>
        <rFont val="等线"/>
        <family val="2"/>
        <scheme val="minor"/>
      </rPr>
      <t>缴纳金额</t>
    </r>
    <phoneticPr fontId="1" type="noConversion"/>
  </si>
  <si>
    <r>
      <t>生育保险</t>
    </r>
    <r>
      <rPr>
        <b/>
        <sz val="11"/>
        <color rgb="FFFF0000"/>
        <rFont val="等线"/>
        <family val="3"/>
        <charset val="134"/>
        <scheme val="minor"/>
      </rPr>
      <t>合计</t>
    </r>
    <r>
      <rPr>
        <sz val="11"/>
        <color theme="1"/>
        <rFont val="等线"/>
        <family val="2"/>
        <scheme val="minor"/>
      </rPr>
      <t>缴纳金额</t>
    </r>
    <phoneticPr fontId="1" type="noConversion"/>
  </si>
  <si>
    <r>
      <t>基本医疗保险</t>
    </r>
    <r>
      <rPr>
        <b/>
        <sz val="11"/>
        <color theme="1"/>
        <rFont val="等线"/>
        <family val="3"/>
        <charset val="134"/>
        <scheme val="minor"/>
      </rPr>
      <t>单位</t>
    </r>
    <r>
      <rPr>
        <sz val="11"/>
        <color theme="1"/>
        <rFont val="等线"/>
        <family val="2"/>
        <scheme val="minor"/>
      </rPr>
      <t>缴纳金额</t>
    </r>
    <phoneticPr fontId="1" type="noConversion"/>
  </si>
  <si>
    <r>
      <t>基本医疗保险</t>
    </r>
    <r>
      <rPr>
        <b/>
        <sz val="11"/>
        <color theme="1"/>
        <rFont val="等线"/>
        <family val="3"/>
        <charset val="134"/>
        <scheme val="minor"/>
      </rPr>
      <t>个人</t>
    </r>
    <r>
      <rPr>
        <sz val="11"/>
        <color theme="1"/>
        <rFont val="等线"/>
        <family val="2"/>
        <scheme val="minor"/>
      </rPr>
      <t>缴纳金额</t>
    </r>
    <phoneticPr fontId="1" type="noConversion"/>
  </si>
  <si>
    <r>
      <t>生育保险</t>
    </r>
    <r>
      <rPr>
        <b/>
        <sz val="11"/>
        <color theme="1"/>
        <rFont val="等线"/>
        <family val="3"/>
        <charset val="134"/>
        <scheme val="minor"/>
      </rPr>
      <t>单位</t>
    </r>
    <r>
      <rPr>
        <sz val="11"/>
        <color theme="1"/>
        <rFont val="等线"/>
        <family val="2"/>
        <scheme val="minor"/>
      </rPr>
      <t>缴纳金额</t>
    </r>
    <phoneticPr fontId="1" type="noConversion"/>
  </si>
  <si>
    <r>
      <rPr>
        <b/>
        <sz val="12"/>
        <color theme="1"/>
        <rFont val="等线"/>
        <family val="3"/>
        <charset val="134"/>
        <scheme val="minor"/>
      </rPr>
      <t>医疗保险</t>
    </r>
    <r>
      <rPr>
        <sz val="11"/>
        <color theme="1"/>
        <rFont val="等线"/>
        <family val="3"/>
        <charset val="134"/>
        <scheme val="minor"/>
      </rPr>
      <t xml:space="preserve">
（基本医疗保险+生育保险）</t>
    </r>
    <phoneticPr fontId="1" type="noConversion"/>
  </si>
  <si>
    <r>
      <t>缴够年数后的</t>
    </r>
    <r>
      <rPr>
        <b/>
        <sz val="11"/>
        <color rgb="FFFF0000"/>
        <rFont val="等线"/>
        <family val="3"/>
        <charset val="134"/>
        <scheme val="minor"/>
      </rPr>
      <t>基本养老保险总缴纳金额</t>
    </r>
    <phoneticPr fontId="1" type="noConversion"/>
  </si>
  <si>
    <r>
      <rPr>
        <b/>
        <sz val="11"/>
        <color theme="1"/>
        <rFont val="等线"/>
        <family val="3"/>
        <charset val="134"/>
        <scheme val="minor"/>
      </rPr>
      <t>单位</t>
    </r>
    <r>
      <rPr>
        <sz val="11"/>
        <color theme="1"/>
        <rFont val="等线"/>
        <family val="3"/>
        <charset val="134"/>
        <scheme val="minor"/>
      </rPr>
      <t>每月</t>
    </r>
    <r>
      <rPr>
        <b/>
        <sz val="11"/>
        <color rgb="FFFF0000"/>
        <rFont val="等线"/>
        <family val="3"/>
        <charset val="134"/>
        <scheme val="minor"/>
      </rPr>
      <t>总</t>
    </r>
    <r>
      <rPr>
        <sz val="11"/>
        <color theme="1"/>
        <rFont val="等线"/>
        <family val="3"/>
        <charset val="134"/>
        <scheme val="minor"/>
      </rPr>
      <t>缴纳金额</t>
    </r>
    <phoneticPr fontId="1" type="noConversion"/>
  </si>
  <si>
    <r>
      <rPr>
        <b/>
        <sz val="11"/>
        <color theme="1"/>
        <rFont val="等线"/>
        <family val="3"/>
        <charset val="134"/>
        <scheme val="minor"/>
      </rPr>
      <t>个人</t>
    </r>
    <r>
      <rPr>
        <sz val="11"/>
        <color theme="1"/>
        <rFont val="等线"/>
        <family val="3"/>
        <charset val="134"/>
        <scheme val="minor"/>
      </rPr>
      <t>每月</t>
    </r>
    <r>
      <rPr>
        <b/>
        <sz val="11"/>
        <color rgb="FFFF0000"/>
        <rFont val="等线"/>
        <family val="3"/>
        <charset val="134"/>
        <scheme val="minor"/>
      </rPr>
      <t>总</t>
    </r>
    <r>
      <rPr>
        <sz val="11"/>
        <color theme="1"/>
        <rFont val="等线"/>
        <family val="3"/>
        <charset val="134"/>
        <scheme val="minor"/>
      </rPr>
      <t>缴纳金额</t>
    </r>
    <phoneticPr fontId="1" type="noConversion"/>
  </si>
  <si>
    <r>
      <t xml:space="preserve">合计数据
</t>
    </r>
    <r>
      <rPr>
        <sz val="11"/>
        <color theme="1"/>
        <rFont val="等线"/>
        <family val="3"/>
        <charset val="134"/>
        <scheme val="minor"/>
      </rPr>
      <t>（基本社会保险+医疗保险）</t>
    </r>
    <phoneticPr fontId="1" type="noConversion"/>
  </si>
  <si>
    <t>善意提醒：绝大部分企业是不会做“慈善”的，单位缴纳金额的成本会以各种方式转移到员工身上</t>
    <phoneticPr fontId="1" type="noConversion"/>
  </si>
  <si>
    <r>
      <t xml:space="preserve">●参考文献：《关于公布2025年职工基本养老保险缴费基数上下限和基本养老金计发基数有关问题的通知》
https://hrss.gd.gov.cn/zwgk/gsgg/content/post_4789648.html
</t>
    </r>
    <r>
      <rPr>
        <b/>
        <sz val="9"/>
        <color theme="1"/>
        <rFont val="等线"/>
        <family val="3"/>
        <charset val="134"/>
        <scheme val="minor"/>
      </rPr>
      <t xml:space="preserve">●社保缴费明细查询（广东）：
</t>
    </r>
    <r>
      <rPr>
        <b/>
        <sz val="9"/>
        <rFont val="等线"/>
        <family val="3"/>
        <charset val="134"/>
        <scheme val="minor"/>
      </rPr>
      <t>https://ggfw.hrss.gd.gov.cn/gdggfw/theme-service-module/service-menus?moduleId=2</t>
    </r>
    <r>
      <rPr>
        <sz val="9"/>
        <color theme="1"/>
        <rFont val="等线"/>
        <family val="3"/>
        <charset val="134"/>
        <scheme val="minor"/>
      </rPr>
      <t xml:space="preserve">
●本人编写的社保缴费明细查询流程攻略（含本Excel文件下载）：
https://zjhcofi.com/2026/06/28/ponzi-scheme/</t>
    </r>
    <phoneticPr fontId="1" type="noConversion"/>
  </si>
  <si>
    <r>
      <t xml:space="preserve">●参考文献：南方都市报-《1月起广州医保缴费基数下调、费率恢复，最低涨93.36元》
https://www.toutiao.com/article/7595773897010676239/
</t>
    </r>
    <r>
      <rPr>
        <b/>
        <sz val="9"/>
        <color theme="1"/>
        <rFont val="等线"/>
        <family val="3"/>
        <charset val="134"/>
        <scheme val="minor"/>
      </rPr>
      <t>●医保缴费明细查询（广东）：
【粤医保】小程序</t>
    </r>
    <r>
      <rPr>
        <b/>
        <sz val="9"/>
        <color theme="1"/>
        <rFont val="Segoe UI Symbol"/>
        <family val="3"/>
      </rPr>
      <t>➝</t>
    </r>
    <r>
      <rPr>
        <b/>
        <sz val="9"/>
        <color theme="1"/>
        <rFont val="等线"/>
        <family val="3"/>
        <charset val="134"/>
        <scheme val="minor"/>
      </rPr>
      <t>我要办事</t>
    </r>
    <r>
      <rPr>
        <b/>
        <sz val="9"/>
        <color theme="1"/>
        <rFont val="Segoe UI Symbol"/>
        <family val="3"/>
      </rPr>
      <t>➝</t>
    </r>
    <r>
      <rPr>
        <b/>
        <sz val="9"/>
        <color theme="1"/>
        <rFont val="等线"/>
        <family val="3"/>
        <charset val="134"/>
        <scheme val="minor"/>
      </rPr>
      <t>查看更多</t>
    </r>
    <r>
      <rPr>
        <b/>
        <sz val="9"/>
        <color theme="1"/>
        <rFont val="Segoe UI Symbol"/>
        <family val="3"/>
      </rPr>
      <t>➝</t>
    </r>
    <r>
      <rPr>
        <b/>
        <sz val="9"/>
        <color theme="1"/>
        <rFont val="等线"/>
        <family val="3"/>
        <charset val="134"/>
        <scheme val="minor"/>
      </rPr>
      <t>个人缴费历史打印</t>
    </r>
    <r>
      <rPr>
        <b/>
        <sz val="9"/>
        <color theme="1"/>
        <rFont val="Segoe UI Symbol"/>
        <family val="3"/>
      </rPr>
      <t>➝</t>
    </r>
    <r>
      <rPr>
        <b/>
        <sz val="9"/>
        <color theme="1"/>
        <rFont val="等线"/>
        <family val="3"/>
        <charset val="134"/>
        <scheme val="minor"/>
      </rPr>
      <t>提交打印申请</t>
    </r>
    <r>
      <rPr>
        <b/>
        <sz val="9"/>
        <color theme="1"/>
        <rFont val="Segoe UI Symbol"/>
        <family val="3"/>
      </rPr>
      <t>➝</t>
    </r>
    <r>
      <rPr>
        <b/>
        <sz val="9"/>
        <color theme="1"/>
        <rFont val="等线"/>
        <family val="3"/>
        <charset val="134"/>
        <scheme val="minor"/>
      </rPr>
      <t xml:space="preserve">历史打印记录
</t>
    </r>
    <r>
      <rPr>
        <sz val="9"/>
        <color theme="1"/>
        <rFont val="等线"/>
        <family val="3"/>
        <charset val="134"/>
        <scheme val="minor"/>
      </rPr>
      <t>●本人编写的医保缴费明细查询流程攻略（含本Excel文件下载）：
https://zjhcofi.com/2026/06/28/ponzi-scheme/</t>
    </r>
    <phoneticPr fontId="1" type="noConversion"/>
  </si>
  <si>
    <r>
      <rPr>
        <b/>
        <sz val="14"/>
        <color theme="1"/>
        <rFont val="等线"/>
        <family val="3"/>
        <charset val="134"/>
        <scheme val="minor"/>
      </rPr>
      <t>企业侧工资成本（粗略估计）计算表</t>
    </r>
    <r>
      <rPr>
        <sz val="11"/>
        <color theme="1"/>
        <rFont val="等线"/>
        <family val="2"/>
        <scheme val="minor"/>
      </rPr>
      <t xml:space="preserve">
制作：ZJHCOFI</t>
    </r>
    <phoneticPr fontId="1" type="noConversion"/>
  </si>
  <si>
    <t>基本工资</t>
    <phoneticPr fontId="1" type="noConversion"/>
  </si>
  <si>
    <t>绩效工资</t>
    <phoneticPr fontId="1" type="noConversion"/>
  </si>
  <si>
    <t>其他所有补贴合计</t>
    <phoneticPr fontId="1" type="noConversion"/>
  </si>
  <si>
    <t>应发合计</t>
    <phoneticPr fontId="1" type="noConversion"/>
  </si>
  <si>
    <t>公积金（个人）</t>
    <phoneticPr fontId="1" type="noConversion"/>
  </si>
  <si>
    <t>医保（个人）</t>
    <phoneticPr fontId="1" type="noConversion"/>
  </si>
  <si>
    <t>社保（个人）</t>
    <phoneticPr fontId="1" type="noConversion"/>
  </si>
  <si>
    <r>
      <t>当前计算标准（2026年，广州，普通企业在职职工）：
1、企业职工基本养老保险缴费基数：</t>
    </r>
    <r>
      <rPr>
        <b/>
        <sz val="9"/>
        <color rgb="FFFF0000"/>
        <rFont val="等线"/>
        <family val="3"/>
        <charset val="134"/>
        <scheme val="minor"/>
      </rPr>
      <t>下限 5510 元</t>
    </r>
    <r>
      <rPr>
        <sz val="9"/>
        <color theme="1"/>
        <rFont val="等线"/>
        <family val="2"/>
        <scheme val="minor"/>
      </rPr>
      <t>，上限 27549 元
2、企业职工基本养老保险缴费比例，单位比例：16%，个人比例：8%
3、失业保险缴费基数：下限 2500 元，上限 41112 元
4、失业保险缴费比例，单位比例：0.8%，个人比例：0.2%
5、工伤保险缴费基数：下限 2500 元，按行业风险浮动；
6、工伤保险缴费比例，单位比例：0.2%–1.4%（分 8 档），个人不需要缴纳</t>
    </r>
    <phoneticPr fontId="1" type="noConversion"/>
  </si>
  <si>
    <r>
      <t>当前计算标准（2026年，广州，普通企业在职职工）：
1、企业职工基本医疗保险缴费基数：</t>
    </r>
    <r>
      <rPr>
        <b/>
        <sz val="9"/>
        <color rgb="FFFF0000"/>
        <rFont val="等线"/>
        <family val="3"/>
        <charset val="134"/>
        <scheme val="minor"/>
      </rPr>
      <t>下限 6234 元</t>
    </r>
    <r>
      <rPr>
        <sz val="9"/>
        <color theme="1"/>
        <rFont val="等线"/>
        <family val="2"/>
        <scheme val="minor"/>
      </rPr>
      <t>，上限 31170 元
2、企业职工基本医疗保险缴费比例，单位比例：6%，个人比例：2%
3、生育保险缴费比例，单位比例：0.85%，个人不需要缴纳</t>
    </r>
    <phoneticPr fontId="1" type="noConversion"/>
  </si>
  <si>
    <t>其他扣款项合计</t>
    <phoneticPr fontId="1" type="noConversion"/>
  </si>
  <si>
    <t>个人所得税抵扣项目金额合计</t>
    <phoneticPr fontId="1" type="noConversion"/>
  </si>
  <si>
    <t>计税金额</t>
    <phoneticPr fontId="1" type="noConversion"/>
  </si>
  <si>
    <t>本年度
累计工作月数</t>
    <phoneticPr fontId="1" type="noConversion"/>
  </si>
  <si>
    <t>基本养老保险缴费金额计算</t>
    <phoneticPr fontId="1" type="noConversion"/>
  </si>
  <si>
    <t>月数</t>
    <phoneticPr fontId="1" type="noConversion"/>
  </si>
  <si>
    <t>当月应预扣个税</t>
    <phoneticPr fontId="1" type="noConversion"/>
  </si>
  <si>
    <t>累计预扣预缴应纳税所得额</t>
    <phoneticPr fontId="1" type="noConversion"/>
  </si>
  <si>
    <t>累计预扣预缴应纳税所得额
对应的税额</t>
    <phoneticPr fontId="1" type="noConversion"/>
  </si>
  <si>
    <t>五险一金（个人部分，硬性扣款项）</t>
    <phoneticPr fontId="1" type="noConversion"/>
  </si>
  <si>
    <t>个人应发工资</t>
    <phoneticPr fontId="1" type="noConversion"/>
  </si>
  <si>
    <r>
      <t>以下淡蓝色底的表格可以手动输入内容（</t>
    </r>
    <r>
      <rPr>
        <b/>
        <sz val="12"/>
        <color rgb="FFFF0000"/>
        <rFont val="等线"/>
        <family val="3"/>
        <charset val="134"/>
        <scheme val="minor"/>
      </rPr>
      <t>社保及医保金额使用上方表格数据</t>
    </r>
    <r>
      <rPr>
        <b/>
        <sz val="12"/>
        <color theme="1"/>
        <rFont val="等线"/>
        <family val="3"/>
        <charset val="134"/>
        <scheme val="minor"/>
      </rPr>
      <t>）</t>
    </r>
    <phoneticPr fontId="1" type="noConversion"/>
  </si>
  <si>
    <t>个人所得税</t>
    <phoneticPr fontId="1" type="noConversion"/>
  </si>
  <si>
    <t>公积金（企业）</t>
    <phoneticPr fontId="1" type="noConversion"/>
  </si>
  <si>
    <t>社保（企业）</t>
    <phoneticPr fontId="1" type="noConversion"/>
  </si>
  <si>
    <t>医保（企业）</t>
    <phoneticPr fontId="1" type="noConversion"/>
  </si>
  <si>
    <t>企业总成本</t>
    <phoneticPr fontId="1" type="noConversion"/>
  </si>
  <si>
    <r>
      <t xml:space="preserve">实发工资
</t>
    </r>
    <r>
      <rPr>
        <sz val="11"/>
        <color theme="1"/>
        <rFont val="等线"/>
        <family val="3"/>
        <charset val="134"/>
        <scheme val="minor"/>
      </rPr>
      <t>(应发合计-五险一金个人部分-个人所得税)</t>
    </r>
    <phoneticPr fontId="1" type="noConversion"/>
  </si>
  <si>
    <t>本月个人所得税金额（预扣）</t>
    <phoneticPr fontId="1" type="noConversion"/>
  </si>
  <si>
    <t>相关知识（广州，普通企业职工，2026年）：
●公积金：
缴存基数下限：2500 元（与广州市现行最低工资标准一致）
缴存基数上限：41697 元（为 2025 年广州市职工月平均工资的 3 倍）
缴存比例区间为5% - 12%，单位可根据自身经营情况在此区间内自主确定具体比例，且须取整数值
●个人所得税抵扣项目：
1、3 岁以下婴幼儿照护：2000 元 / 月 / 每个婴幼儿
2、子女教育：2000 元 / 月 / 每个子女
3、继续教育：学历（学位）继续教育： 400 元 / 月，同一学历最长扣除 48 个月；技能 / 专业技术职业资格继续教育：取得证书当年一次性扣除 3600 元
4、大病医疗：医保报销后，个人负担累计超过 15000 元的部分，在80000 元 / 年限额内据实扣除
5、住房贷款利息：1000 元 / 月，最长不超过 240 个月，夫妻可约定由一方全额扣除；婚前各自购房的，婚后可选一套全扣，或各自按 50% 扣除
6、住房租金：1500 元 / 月（广州为省会城市，适用最高档标准）
7、赡养老人：独生子女：3000 元 / 月；非独生子女：兄弟姐妹分摊每月 3000 元额度，每人每月最高不超过 1500 元
●计税金额=应发合计-5000-个税抵扣项目总金额-专项扣除项目总金额（五险一金等）
●个人所得税计算（每年累计金额）：
级数  累计预扣预缴应纳税所得额                      预扣率            速算扣除数
1     不超过 36000 元的部分                                 3%                    0
2     超过 36000 元至 144000 元的部分               10%                  2520
3     超过 144000 元至 300000 元的部分             20%                  16920
4     超过 300000 元至 420000 元的部分             25%                  31920
5     超过 420000 元至 660000 元的部分             30%                  52920
6     超过 660000 元至 960000 元的部分             35%                  85920
7     超过 960000 元的部分                                45%                  181920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</si>
</sst>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0.00_ ;_ &quot;¥&quot;* \-#,##0.00_ ;_ &quot;¥&quot;* &quot;-&quot;??_ ;_ @_ "/>
    <numFmt numFmtId="176" formatCode="0_);[Red]\(0\)"/>
    <numFmt numFmtId="177" formatCode="0.00_);[Red]\(0.00\)"/>
    <numFmt numFmtId="178" formatCode="&quot;¥&quot;#,##0.00_);[Red]\(&quot;¥&quot;#,##0.00\)"/>
  </numFmts>
  <fonts count="18" x14ac:knownFonts="1">
    <font>
      <sz val="11"/>
      <color theme="1"/>
      <name val="等线"/>
      <family val="2"/>
      <scheme val="minor"/>
    </font>
    <font>
      <sz val="9"/>
      <name val="等线"/>
      <family val="3"/>
      <charset val="134"/>
      <scheme val="minor"/>
    </font>
    <font>
      <b/>
      <sz val="14"/>
      <color theme="1"/>
      <name val="等线"/>
      <family val="3"/>
      <charset val="134"/>
      <scheme val="minor"/>
    </font>
    <font>
      <sz val="11"/>
      <color theme="1"/>
      <name val="等线"/>
      <family val="3"/>
      <charset val="134"/>
      <scheme val="minor"/>
    </font>
    <font>
      <b/>
      <sz val="11"/>
      <color theme="1"/>
      <name val="等线"/>
      <family val="3"/>
      <charset val="134"/>
      <scheme val="minor"/>
    </font>
    <font>
      <b/>
      <sz val="11"/>
      <name val="等线"/>
      <family val="3"/>
      <charset val="134"/>
      <scheme val="minor"/>
    </font>
    <font>
      <b/>
      <sz val="11"/>
      <color rgb="FFFF0000"/>
      <name val="等线"/>
      <family val="3"/>
      <charset val="134"/>
      <scheme val="minor"/>
    </font>
    <font>
      <b/>
      <sz val="10"/>
      <color theme="1"/>
      <name val="等线"/>
      <family val="3"/>
      <charset val="134"/>
      <scheme val="minor"/>
    </font>
    <font>
      <sz val="9"/>
      <color theme="1"/>
      <name val="等线"/>
      <family val="3"/>
      <charset val="134"/>
      <scheme val="minor"/>
    </font>
    <font>
      <sz val="9"/>
      <color theme="1"/>
      <name val="等线"/>
      <family val="2"/>
      <scheme val="minor"/>
    </font>
    <font>
      <b/>
      <sz val="12"/>
      <color rgb="FFFF0000"/>
      <name val="等线"/>
      <family val="3"/>
      <charset val="134"/>
      <scheme val="minor"/>
    </font>
    <font>
      <b/>
      <sz val="9"/>
      <color theme="1"/>
      <name val="等线"/>
      <family val="3"/>
      <charset val="134"/>
      <scheme val="minor"/>
    </font>
    <font>
      <sz val="9"/>
      <color rgb="FFFF0000"/>
      <name val="等线"/>
      <family val="3"/>
      <charset val="134"/>
      <scheme val="minor"/>
    </font>
    <font>
      <b/>
      <sz val="12"/>
      <color theme="1"/>
      <name val="等线"/>
      <family val="3"/>
      <charset val="134"/>
      <scheme val="minor"/>
    </font>
    <font>
      <b/>
      <sz val="9"/>
      <name val="等线"/>
      <family val="3"/>
      <charset val="134"/>
      <scheme val="minor"/>
    </font>
    <font>
      <b/>
      <sz val="9"/>
      <color theme="1"/>
      <name val="Segoe UI Symbol"/>
      <family val="3"/>
    </font>
    <font>
      <b/>
      <sz val="9"/>
      <color rgb="FFFF0000"/>
      <name val="等线"/>
      <family val="3"/>
      <charset val="134"/>
      <scheme val="minor"/>
    </font>
    <font>
      <sz val="22"/>
      <name val="等线"/>
      <family val="3"/>
      <charset val="134"/>
      <scheme val="minor"/>
    </font>
  </fonts>
  <fills count="7">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7" tint="0.59999389629810485"/>
        <bgColor indexed="64"/>
      </patternFill>
    </fill>
    <fill>
      <patternFill patternType="solid">
        <fgColor theme="5"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99">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44" fontId="4" fillId="0" borderId="1" xfId="0" applyNumberFormat="1" applyFont="1" applyBorder="1" applyAlignment="1">
      <alignment horizontal="center" vertical="center"/>
    </xf>
    <xf numFmtId="44" fontId="10" fillId="4" borderId="1" xfId="0" applyNumberFormat="1" applyFont="1" applyFill="1" applyBorder="1" applyAlignment="1">
      <alignment horizontal="center" vertical="center"/>
    </xf>
    <xf numFmtId="44" fontId="0" fillId="2" borderId="1" xfId="0" applyNumberFormat="1" applyFill="1" applyBorder="1" applyAlignment="1">
      <alignment horizontal="center" vertical="center"/>
    </xf>
    <xf numFmtId="44" fontId="0" fillId="0" borderId="1" xfId="0" applyNumberFormat="1" applyBorder="1"/>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44" fontId="5" fillId="0" borderId="1" xfId="0" applyNumberFormat="1" applyFont="1" applyBorder="1" applyAlignment="1">
      <alignment horizontal="center" vertical="center"/>
    </xf>
    <xf numFmtId="0" fontId="0" fillId="0" borderId="1" xfId="0" applyBorder="1"/>
    <xf numFmtId="0" fontId="0" fillId="0" borderId="2" xfId="0" applyBorder="1" applyAlignment="1">
      <alignment horizontal="center"/>
    </xf>
    <xf numFmtId="0" fontId="0" fillId="0" borderId="6" xfId="0" applyBorder="1" applyAlignment="1">
      <alignment horizontal="center" vertical="center" wrapText="1"/>
    </xf>
    <xf numFmtId="44" fontId="4" fillId="0" borderId="7" xfId="0" applyNumberFormat="1" applyFont="1" applyBorder="1" applyAlignment="1">
      <alignment horizontal="center" vertical="center"/>
    </xf>
    <xf numFmtId="44" fontId="6" fillId="4"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0" fillId="0" borderId="6" xfId="0" applyBorder="1" applyAlignment="1">
      <alignment horizontal="center" vertical="center"/>
    </xf>
    <xf numFmtId="10" fontId="0" fillId="2" borderId="1" xfId="0" applyNumberFormat="1" applyFill="1" applyBorder="1" applyAlignment="1">
      <alignment horizontal="center" vertical="center"/>
    </xf>
    <xf numFmtId="10" fontId="0" fillId="2" borderId="7" xfId="0" applyNumberFormat="1" applyFill="1" applyBorder="1" applyAlignment="1">
      <alignment horizontal="center" vertical="center"/>
    </xf>
    <xf numFmtId="0" fontId="6" fillId="0" borderId="6" xfId="0" applyFont="1" applyBorder="1" applyAlignment="1">
      <alignment horizontal="center" vertical="center" wrapText="1"/>
    </xf>
    <xf numFmtId="0" fontId="0" fillId="2" borderId="7" xfId="0" applyFill="1" applyBorder="1" applyAlignment="1">
      <alignment horizontal="center" vertical="center"/>
    </xf>
    <xf numFmtId="0" fontId="6" fillId="0" borderId="8" xfId="0" applyFont="1" applyBorder="1" applyAlignment="1">
      <alignment horizontal="center" vertical="center" wrapText="1"/>
    </xf>
    <xf numFmtId="44" fontId="6" fillId="4" borderId="9" xfId="0" applyNumberFormat="1" applyFont="1" applyFill="1" applyBorder="1" applyAlignment="1">
      <alignment horizontal="center" vertical="center"/>
    </xf>
    <xf numFmtId="0" fontId="3" fillId="0" borderId="9" xfId="0" applyFont="1" applyBorder="1" applyAlignment="1">
      <alignment horizontal="center" vertical="center" wrapText="1"/>
    </xf>
    <xf numFmtId="44" fontId="4" fillId="0" borderId="9" xfId="0" applyNumberFormat="1" applyFont="1" applyBorder="1" applyAlignment="1">
      <alignment horizontal="center" vertical="center"/>
    </xf>
    <xf numFmtId="44" fontId="4" fillId="0" borderId="10" xfId="0" applyNumberFormat="1" applyFont="1" applyBorder="1" applyAlignment="1">
      <alignment horizontal="center" vertical="center"/>
    </xf>
    <xf numFmtId="0" fontId="0" fillId="0" borderId="1" xfId="0" applyBorder="1" applyAlignment="1">
      <alignment horizontal="center"/>
    </xf>
    <xf numFmtId="9" fontId="0" fillId="0" borderId="0" xfId="0" applyNumberFormat="1" applyAlignment="1">
      <alignment horizontal="center" vertical="center"/>
    </xf>
    <xf numFmtId="177" fontId="0" fillId="2" borderId="1" xfId="0" applyNumberFormat="1" applyFill="1" applyBorder="1" applyAlignment="1">
      <alignment horizontal="center" vertical="center"/>
    </xf>
    <xf numFmtId="176" fontId="0" fillId="2" borderId="1" xfId="0" applyNumberFormat="1" applyFill="1" applyBorder="1" applyAlignment="1">
      <alignment horizontal="center" vertical="center"/>
    </xf>
    <xf numFmtId="0" fontId="4" fillId="0" borderId="1" xfId="0" applyFont="1" applyBorder="1" applyAlignment="1">
      <alignment horizontal="center" vertical="center"/>
    </xf>
    <xf numFmtId="177" fontId="0" fillId="0" borderId="1" xfId="0" applyNumberFormat="1" applyBorder="1" applyAlignment="1">
      <alignment horizontal="center" vertical="center"/>
    </xf>
    <xf numFmtId="0" fontId="4" fillId="2" borderId="1" xfId="0" applyFont="1" applyFill="1" applyBorder="1" applyAlignment="1">
      <alignment horizontal="center" vertical="center" wrapText="1"/>
    </xf>
    <xf numFmtId="0" fontId="0" fillId="0" borderId="0" xfId="0" applyAlignment="1">
      <alignment vertical="center"/>
    </xf>
    <xf numFmtId="177" fontId="0" fillId="2" borderId="6" xfId="0" applyNumberFormat="1" applyFill="1" applyBorder="1" applyAlignment="1">
      <alignment horizontal="center" vertical="center"/>
    </xf>
    <xf numFmtId="177" fontId="0" fillId="0" borderId="7" xfId="0" applyNumberFormat="1" applyBorder="1" applyAlignment="1">
      <alignment horizontal="center" vertical="center"/>
    </xf>
    <xf numFmtId="44" fontId="10" fillId="0" borderId="1" xfId="0" applyNumberFormat="1" applyFont="1" applyBorder="1" applyAlignment="1">
      <alignment horizontal="center" vertical="center"/>
    </xf>
    <xf numFmtId="0" fontId="4" fillId="0" borderId="6" xfId="0" applyFont="1" applyBorder="1" applyAlignment="1">
      <alignment horizontal="center" vertical="center" wrapText="1"/>
    </xf>
    <xf numFmtId="44" fontId="10" fillId="0" borderId="6" xfId="0" applyNumberFormat="1" applyFont="1" applyBorder="1" applyAlignment="1">
      <alignment horizontal="center" vertical="center"/>
    </xf>
    <xf numFmtId="0" fontId="4" fillId="0" borderId="7"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1" xfId="0" applyFont="1" applyBorder="1" applyAlignment="1">
      <alignment horizontal="center" vertical="center"/>
    </xf>
    <xf numFmtId="0" fontId="4" fillId="0" borderId="7" xfId="0" applyFont="1" applyBorder="1" applyAlignment="1">
      <alignment horizontal="center" vertical="center"/>
    </xf>
    <xf numFmtId="178" fontId="10" fillId="4" borderId="1" xfId="0" applyNumberFormat="1" applyFont="1" applyFill="1" applyBorder="1" applyAlignment="1">
      <alignment horizontal="center" vertical="center"/>
    </xf>
    <xf numFmtId="178" fontId="10" fillId="4" borderId="7" xfId="0" applyNumberFormat="1" applyFont="1" applyFill="1" applyBorder="1" applyAlignment="1">
      <alignment horizontal="center" vertical="center"/>
    </xf>
    <xf numFmtId="0" fontId="3" fillId="5" borderId="19"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13" fillId="0" borderId="6"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7" xfId="0" applyFont="1" applyBorder="1" applyAlignment="1">
      <alignment horizontal="center" vertical="center"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6" fillId="0" borderId="1" xfId="0" applyFont="1" applyBorder="1" applyAlignment="1">
      <alignment horizontal="center" vertical="center" wrapText="1"/>
    </xf>
    <xf numFmtId="0" fontId="6" fillId="0" borderId="7" xfId="0" applyFont="1" applyBorder="1" applyAlignment="1">
      <alignment horizontal="center" vertical="center" wrapText="1"/>
    </xf>
    <xf numFmtId="0" fontId="0" fillId="0" borderId="1"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xf>
    <xf numFmtId="0" fontId="0" fillId="0" borderId="7" xfId="0" applyBorder="1" applyAlignment="1">
      <alignment horizontal="center"/>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17" fillId="0" borderId="6"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8" fillId="0" borderId="8" xfId="0" applyFont="1" applyBorder="1" applyAlignment="1">
      <alignment horizontal="left" vertical="top" wrapText="1"/>
    </xf>
    <xf numFmtId="0" fontId="8" fillId="0" borderId="9" xfId="0" applyFont="1" applyBorder="1" applyAlignment="1">
      <alignment horizontal="left" vertical="top"/>
    </xf>
    <xf numFmtId="0" fontId="8" fillId="0" borderId="10" xfId="0" applyFont="1" applyBorder="1" applyAlignment="1">
      <alignment horizontal="left" vertical="top"/>
    </xf>
    <xf numFmtId="0" fontId="0" fillId="0" borderId="6" xfId="0" applyBorder="1" applyAlignment="1">
      <alignment horizontal="center" vertical="center" wrapText="1"/>
    </xf>
    <xf numFmtId="0" fontId="0" fillId="0" borderId="1" xfId="0" applyBorder="1" applyAlignment="1">
      <alignment horizontal="center" vertical="center" wrapText="1"/>
    </xf>
    <xf numFmtId="176" fontId="10" fillId="4" borderId="18" xfId="0" applyNumberFormat="1" applyFont="1" applyFill="1" applyBorder="1" applyAlignment="1">
      <alignment horizontal="center" vertical="center"/>
    </xf>
    <xf numFmtId="176" fontId="10" fillId="4" borderId="16" xfId="0" applyNumberFormat="1" applyFont="1" applyFill="1" applyBorder="1" applyAlignment="1">
      <alignment horizontal="center" vertical="center"/>
    </xf>
    <xf numFmtId="176" fontId="10" fillId="4" borderId="17" xfId="0" applyNumberFormat="1" applyFont="1" applyFill="1" applyBorder="1" applyAlignment="1">
      <alignment horizontal="center" vertical="center"/>
    </xf>
    <xf numFmtId="0" fontId="3" fillId="5" borderId="11"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8" fillId="0" borderId="6" xfId="0" applyFont="1" applyBorder="1" applyAlignment="1">
      <alignment horizontal="left" vertical="center" wrapText="1"/>
    </xf>
    <xf numFmtId="0" fontId="8" fillId="0" borderId="1" xfId="0" applyFont="1" applyBorder="1" applyAlignment="1">
      <alignment horizontal="left" vertical="center"/>
    </xf>
    <xf numFmtId="0" fontId="8" fillId="0" borderId="7" xfId="0" applyFont="1" applyBorder="1" applyAlignment="1">
      <alignment horizontal="left" vertical="center"/>
    </xf>
    <xf numFmtId="0" fontId="9" fillId="0" borderId="6" xfId="0" applyFont="1" applyBorder="1" applyAlignment="1">
      <alignment horizontal="left" vertical="center" wrapText="1"/>
    </xf>
    <xf numFmtId="0" fontId="8" fillId="0" borderId="1" xfId="0" applyFont="1" applyBorder="1" applyAlignment="1">
      <alignment horizontal="left" vertical="center" wrapText="1"/>
    </xf>
    <xf numFmtId="0" fontId="8" fillId="0" borderId="7" xfId="0" applyFont="1" applyBorder="1" applyAlignment="1">
      <alignment horizontal="left"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4" fillId="6" borderId="14" xfId="0" applyFont="1" applyFill="1" applyBorder="1" applyAlignment="1">
      <alignment horizontal="center" vertical="center"/>
    </xf>
    <xf numFmtId="0" fontId="4" fillId="6" borderId="15"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35"/>
  <sheetViews>
    <sheetView showGridLines="0" tabSelected="1" zoomScale="85" zoomScaleNormal="85" workbookViewId="0">
      <selection activeCell="B4" sqref="B4:G4"/>
    </sheetView>
  </sheetViews>
  <sheetFormatPr defaultRowHeight="13.8" x14ac:dyDescent="0.25"/>
  <cols>
    <col min="1" max="1" width="2.77734375" customWidth="1"/>
    <col min="2" max="2" width="27.109375" bestFit="1" customWidth="1"/>
    <col min="3" max="3" width="15.6640625" customWidth="1"/>
    <col min="4" max="4" width="23.21875" customWidth="1"/>
    <col min="5" max="5" width="15.6640625" customWidth="1"/>
    <col min="6" max="6" width="18.77734375" customWidth="1"/>
    <col min="7" max="7" width="15.6640625" customWidth="1"/>
    <col min="8" max="8" width="28.33203125" bestFit="1" customWidth="1"/>
    <col min="9" max="9" width="15.6640625" customWidth="1"/>
    <col min="10" max="10" width="21.109375" customWidth="1"/>
    <col min="11" max="11" width="15.6640625" customWidth="1"/>
    <col min="12" max="12" width="21.21875" customWidth="1"/>
    <col min="13" max="13" width="20.33203125" customWidth="1"/>
    <col min="14" max="14" width="4.21875" customWidth="1"/>
  </cols>
  <sheetData>
    <row r="1" spans="2:13" ht="14.4" thickBot="1" x14ac:dyDescent="0.3"/>
    <row r="2" spans="2:13" ht="38.4" customHeight="1" thickBot="1" x14ac:dyDescent="0.3">
      <c r="B2" s="83" t="s">
        <v>31</v>
      </c>
      <c r="C2" s="84"/>
      <c r="D2" s="84"/>
      <c r="E2" s="84"/>
      <c r="F2" s="84"/>
      <c r="G2" s="84"/>
      <c r="H2" s="84"/>
      <c r="I2" s="84"/>
      <c r="J2" s="84"/>
      <c r="K2" s="84"/>
      <c r="L2" s="84"/>
      <c r="M2" s="85"/>
    </row>
    <row r="3" spans="2:13" ht="38.4" customHeight="1" x14ac:dyDescent="0.25">
      <c r="B3" s="92" t="s">
        <v>32</v>
      </c>
      <c r="C3" s="93"/>
      <c r="D3" s="93"/>
      <c r="E3" s="93"/>
      <c r="F3" s="93"/>
      <c r="G3" s="94"/>
      <c r="H3" s="92" t="s">
        <v>41</v>
      </c>
      <c r="I3" s="93"/>
      <c r="J3" s="93"/>
      <c r="K3" s="93"/>
      <c r="L3" s="93"/>
      <c r="M3" s="94"/>
    </row>
    <row r="4" spans="2:13" ht="78" customHeight="1" x14ac:dyDescent="0.25">
      <c r="B4" s="86" t="s">
        <v>47</v>
      </c>
      <c r="C4" s="87"/>
      <c r="D4" s="87"/>
      <c r="E4" s="87"/>
      <c r="F4" s="87"/>
      <c r="G4" s="88"/>
      <c r="H4" s="86" t="s">
        <v>48</v>
      </c>
      <c r="I4" s="87"/>
      <c r="J4" s="87"/>
      <c r="K4" s="87"/>
      <c r="L4" s="87"/>
      <c r="M4" s="88"/>
    </row>
    <row r="5" spans="2:13" ht="86.4" customHeight="1" x14ac:dyDescent="0.25">
      <c r="B5" s="89" t="s">
        <v>57</v>
      </c>
      <c r="C5" s="90"/>
      <c r="D5" s="90"/>
      <c r="E5" s="90"/>
      <c r="F5" s="90"/>
      <c r="G5" s="91"/>
      <c r="H5" s="89" t="s">
        <v>58</v>
      </c>
      <c r="I5" s="90"/>
      <c r="J5" s="90"/>
      <c r="K5" s="90"/>
      <c r="L5" s="90"/>
      <c r="M5" s="91"/>
    </row>
    <row r="6" spans="2:13" ht="24" customHeight="1" x14ac:dyDescent="0.25">
      <c r="B6" s="53" t="s">
        <v>4</v>
      </c>
      <c r="C6" s="54"/>
      <c r="D6" s="54"/>
      <c r="E6" s="54"/>
      <c r="F6" s="54"/>
      <c r="G6" s="55"/>
      <c r="H6" s="53" t="s">
        <v>4</v>
      </c>
      <c r="I6" s="54"/>
      <c r="J6" s="54"/>
      <c r="K6" s="54"/>
      <c r="L6" s="54"/>
      <c r="M6" s="55"/>
    </row>
    <row r="7" spans="2:13" s="2" customFormat="1" ht="20.399999999999999" customHeight="1" x14ac:dyDescent="0.25">
      <c r="B7" s="18" t="s">
        <v>33</v>
      </c>
      <c r="C7" s="7">
        <v>5500</v>
      </c>
      <c r="D7" s="3" t="s">
        <v>0</v>
      </c>
      <c r="E7" s="19">
        <v>0.16</v>
      </c>
      <c r="F7" s="3" t="s">
        <v>1</v>
      </c>
      <c r="G7" s="20">
        <v>0.08</v>
      </c>
      <c r="H7" s="18" t="s">
        <v>34</v>
      </c>
      <c r="I7" s="7">
        <v>6234</v>
      </c>
      <c r="J7" s="3" t="s">
        <v>0</v>
      </c>
      <c r="K7" s="19">
        <v>0.06</v>
      </c>
      <c r="L7" s="3" t="s">
        <v>1</v>
      </c>
      <c r="M7" s="20">
        <v>0.02</v>
      </c>
    </row>
    <row r="8" spans="2:13" ht="20.399999999999999" customHeight="1" x14ac:dyDescent="0.25">
      <c r="B8" s="18" t="s">
        <v>2</v>
      </c>
      <c r="C8" s="7">
        <v>5500</v>
      </c>
      <c r="D8" s="3" t="s">
        <v>0</v>
      </c>
      <c r="E8" s="19">
        <v>8.0000000000000002E-3</v>
      </c>
      <c r="F8" s="3" t="s">
        <v>1</v>
      </c>
      <c r="G8" s="20">
        <v>2E-3</v>
      </c>
      <c r="H8" s="18" t="s">
        <v>35</v>
      </c>
      <c r="I8" s="7">
        <v>6234</v>
      </c>
      <c r="J8" s="3" t="s">
        <v>0</v>
      </c>
      <c r="K8" s="19">
        <v>8.5000000000000006E-3</v>
      </c>
      <c r="L8" s="61"/>
      <c r="M8" s="62"/>
    </row>
    <row r="9" spans="2:13" ht="20.399999999999999" customHeight="1" x14ac:dyDescent="0.25">
      <c r="B9" s="18" t="s">
        <v>3</v>
      </c>
      <c r="C9" s="7">
        <v>5500</v>
      </c>
      <c r="D9" s="3" t="s">
        <v>0</v>
      </c>
      <c r="E9" s="19">
        <v>4.0000000000000001E-3</v>
      </c>
      <c r="F9" s="61"/>
      <c r="G9" s="62"/>
      <c r="H9" s="63"/>
      <c r="I9" s="61"/>
      <c r="J9" s="61"/>
      <c r="K9" s="61"/>
      <c r="L9" s="61"/>
      <c r="M9" s="62"/>
    </row>
    <row r="10" spans="2:13" ht="31.2" customHeight="1" x14ac:dyDescent="0.25">
      <c r="B10" s="14" t="s">
        <v>10</v>
      </c>
      <c r="C10" s="11">
        <f>E10+G10</f>
        <v>1320</v>
      </c>
      <c r="D10" s="4" t="s">
        <v>9</v>
      </c>
      <c r="E10" s="5">
        <f>C7*E7</f>
        <v>880</v>
      </c>
      <c r="F10" s="4" t="s">
        <v>5</v>
      </c>
      <c r="G10" s="15">
        <f>C7*G7</f>
        <v>440</v>
      </c>
      <c r="H10" s="14" t="s">
        <v>36</v>
      </c>
      <c r="I10" s="11">
        <f>K10+M10</f>
        <v>498.71999999999997</v>
      </c>
      <c r="J10" s="4" t="s">
        <v>38</v>
      </c>
      <c r="K10" s="5">
        <f>I7*K7</f>
        <v>374.03999999999996</v>
      </c>
      <c r="L10" s="4" t="s">
        <v>39</v>
      </c>
      <c r="M10" s="15">
        <f>I7*M7</f>
        <v>124.68</v>
      </c>
    </row>
    <row r="11" spans="2:13" ht="31.8" customHeight="1" x14ac:dyDescent="0.25">
      <c r="B11" s="14" t="s">
        <v>11</v>
      </c>
      <c r="C11" s="11">
        <f>E11+G11</f>
        <v>55</v>
      </c>
      <c r="D11" s="4" t="s">
        <v>8</v>
      </c>
      <c r="E11" s="5">
        <f>C8*E8</f>
        <v>44</v>
      </c>
      <c r="F11" s="4" t="s">
        <v>6</v>
      </c>
      <c r="G11" s="15">
        <f>C8*G8</f>
        <v>11</v>
      </c>
      <c r="H11" s="14" t="s">
        <v>37</v>
      </c>
      <c r="I11" s="11">
        <f>K11+M11</f>
        <v>52.989000000000004</v>
      </c>
      <c r="J11" s="4" t="s">
        <v>40</v>
      </c>
      <c r="K11" s="5">
        <f>I8*K8</f>
        <v>52.989000000000004</v>
      </c>
      <c r="L11" s="64"/>
      <c r="M11" s="65"/>
    </row>
    <row r="12" spans="2:13" ht="20.399999999999999" customHeight="1" x14ac:dyDescent="0.25">
      <c r="B12" s="14" t="s">
        <v>12</v>
      </c>
      <c r="C12" s="11">
        <f>E12</f>
        <v>22</v>
      </c>
      <c r="D12" s="4" t="s">
        <v>7</v>
      </c>
      <c r="E12" s="5">
        <f>C9*E9</f>
        <v>22</v>
      </c>
      <c r="F12" s="59"/>
      <c r="G12" s="60"/>
      <c r="H12" s="63"/>
      <c r="I12" s="61"/>
      <c r="J12" s="61"/>
      <c r="K12" s="61"/>
      <c r="L12" s="61"/>
      <c r="M12" s="62"/>
    </row>
    <row r="13" spans="2:13" ht="20.399999999999999" customHeight="1" thickBot="1" x14ac:dyDescent="0.3">
      <c r="B13" s="21" t="s">
        <v>13</v>
      </c>
      <c r="C13" s="16">
        <f>E13+G13</f>
        <v>1397</v>
      </c>
      <c r="D13" s="17" t="s">
        <v>15</v>
      </c>
      <c r="E13" s="5">
        <f>SUM(E10:E12)</f>
        <v>946</v>
      </c>
      <c r="F13" s="17" t="s">
        <v>16</v>
      </c>
      <c r="G13" s="15">
        <f>SUM(G10:G12)</f>
        <v>451</v>
      </c>
      <c r="H13" s="23" t="s">
        <v>13</v>
      </c>
      <c r="I13" s="24">
        <f>K13+M13</f>
        <v>551.70900000000006</v>
      </c>
      <c r="J13" s="25" t="s">
        <v>15</v>
      </c>
      <c r="K13" s="26">
        <f>SUM(K10:K12)</f>
        <v>427.029</v>
      </c>
      <c r="L13" s="25" t="s">
        <v>16</v>
      </c>
      <c r="M13" s="27">
        <f>SUM(M10:M12)</f>
        <v>124.68</v>
      </c>
    </row>
    <row r="14" spans="2:13" ht="43.2" customHeight="1" x14ac:dyDescent="0.25">
      <c r="B14" s="78" t="s">
        <v>17</v>
      </c>
      <c r="C14" s="79"/>
      <c r="D14" s="19">
        <v>0.03</v>
      </c>
      <c r="E14" s="79" t="s">
        <v>22</v>
      </c>
      <c r="F14" s="61"/>
      <c r="G14" s="22">
        <v>20</v>
      </c>
      <c r="H14" s="66" t="s">
        <v>45</v>
      </c>
      <c r="I14" s="67"/>
      <c r="J14" s="67"/>
      <c r="K14" s="67"/>
      <c r="L14" s="67"/>
      <c r="M14" s="68"/>
    </row>
    <row r="15" spans="2:13" ht="31.2" customHeight="1" x14ac:dyDescent="0.25">
      <c r="B15" s="63" t="s">
        <v>42</v>
      </c>
      <c r="C15" s="61"/>
      <c r="D15" s="6">
        <f>VLOOKUP(社保费用计算表!G14,养老金额计算!B:D,3,0)</f>
        <v>438395.5338626139</v>
      </c>
      <c r="E15" s="61" t="s">
        <v>21</v>
      </c>
      <c r="F15" s="61"/>
      <c r="G15" s="22">
        <v>63</v>
      </c>
      <c r="H15" s="21" t="s">
        <v>13</v>
      </c>
      <c r="I15" s="16">
        <f>K15+M15</f>
        <v>1948.7090000000001</v>
      </c>
      <c r="J15" s="17" t="s">
        <v>43</v>
      </c>
      <c r="K15" s="5">
        <f>E13+K13</f>
        <v>1373.029</v>
      </c>
      <c r="L15" s="17" t="s">
        <v>44</v>
      </c>
      <c r="M15" s="15">
        <f>G13+M13</f>
        <v>575.68000000000006</v>
      </c>
    </row>
    <row r="16" spans="2:13" ht="20.399999999999999" customHeight="1" x14ac:dyDescent="0.25">
      <c r="B16" s="63" t="s">
        <v>28</v>
      </c>
      <c r="C16" s="61"/>
      <c r="D16" s="7">
        <v>2200</v>
      </c>
      <c r="E16" s="79" t="s">
        <v>23</v>
      </c>
      <c r="F16" s="61"/>
      <c r="G16" s="20">
        <v>0.02</v>
      </c>
      <c r="H16" s="69" t="s">
        <v>46</v>
      </c>
      <c r="I16" s="70"/>
      <c r="J16" s="70"/>
      <c r="K16" s="70"/>
      <c r="L16" s="70"/>
      <c r="M16" s="71"/>
    </row>
    <row r="17" spans="2:13" ht="20.399999999999999" customHeight="1" x14ac:dyDescent="0.25">
      <c r="B17" s="63" t="s">
        <v>30</v>
      </c>
      <c r="C17" s="61"/>
      <c r="D17" s="61"/>
      <c r="E17" s="80">
        <f>IFERROR(INDEX(养老金额计算!E3:E362, MATCH("回本", 养老金额计算!A3:A362, 0)), 0)+G15</f>
        <v>78</v>
      </c>
      <c r="F17" s="81"/>
      <c r="G17" s="82"/>
      <c r="H17" s="69"/>
      <c r="I17" s="70"/>
      <c r="J17" s="70"/>
      <c r="K17" s="70"/>
      <c r="L17" s="70"/>
      <c r="M17" s="71"/>
    </row>
    <row r="18" spans="2:13" ht="155.4" customHeight="1" thickBot="1" x14ac:dyDescent="0.3">
      <c r="B18" s="75" t="s">
        <v>14</v>
      </c>
      <c r="C18" s="76"/>
      <c r="D18" s="76"/>
      <c r="E18" s="76"/>
      <c r="F18" s="76"/>
      <c r="G18" s="77"/>
      <c r="H18" s="72"/>
      <c r="I18" s="73"/>
      <c r="J18" s="73"/>
      <c r="K18" s="73"/>
      <c r="L18" s="73"/>
      <c r="M18" s="74"/>
    </row>
    <row r="19" spans="2:13" ht="38.4" customHeight="1" x14ac:dyDescent="0.25">
      <c r="B19" s="50" t="s">
        <v>49</v>
      </c>
      <c r="C19" s="51"/>
      <c r="D19" s="51"/>
      <c r="E19" s="51"/>
      <c r="F19" s="51"/>
      <c r="G19" s="51"/>
      <c r="H19" s="51"/>
      <c r="I19" s="51"/>
      <c r="J19" s="51"/>
      <c r="K19" s="51"/>
      <c r="L19" s="51"/>
      <c r="M19" s="52"/>
    </row>
    <row r="20" spans="2:13" ht="25.8" customHeight="1" x14ac:dyDescent="0.25">
      <c r="B20" s="53" t="s">
        <v>70</v>
      </c>
      <c r="C20" s="54"/>
      <c r="D20" s="54"/>
      <c r="E20" s="54"/>
      <c r="F20" s="54"/>
      <c r="G20" s="54"/>
      <c r="H20" s="54"/>
      <c r="I20" s="54"/>
      <c r="J20" s="54"/>
      <c r="K20" s="54"/>
      <c r="L20" s="54"/>
      <c r="M20" s="55"/>
    </row>
    <row r="21" spans="2:13" ht="25.8" customHeight="1" x14ac:dyDescent="0.25">
      <c r="B21" s="44" t="s">
        <v>69</v>
      </c>
      <c r="C21" s="43"/>
      <c r="D21" s="43"/>
      <c r="E21" s="43"/>
      <c r="F21" s="43"/>
      <c r="G21" s="43" t="s">
        <v>68</v>
      </c>
      <c r="H21" s="43"/>
      <c r="I21" s="43"/>
      <c r="J21" s="43" t="s">
        <v>71</v>
      </c>
      <c r="K21" s="43"/>
      <c r="L21" s="43"/>
      <c r="M21" s="45"/>
    </row>
    <row r="22" spans="2:13" ht="34.200000000000003" customHeight="1" x14ac:dyDescent="0.25">
      <c r="B22" s="18" t="s">
        <v>50</v>
      </c>
      <c r="C22" s="3" t="s">
        <v>51</v>
      </c>
      <c r="D22" s="3" t="s">
        <v>52</v>
      </c>
      <c r="E22" s="3" t="s">
        <v>59</v>
      </c>
      <c r="F22" s="32" t="s">
        <v>53</v>
      </c>
      <c r="G22" s="3" t="s">
        <v>54</v>
      </c>
      <c r="H22" s="3" t="s">
        <v>56</v>
      </c>
      <c r="I22" s="3" t="s">
        <v>55</v>
      </c>
      <c r="J22" s="4" t="s">
        <v>60</v>
      </c>
      <c r="K22" s="42" t="s">
        <v>61</v>
      </c>
      <c r="L22" s="4" t="s">
        <v>62</v>
      </c>
      <c r="M22" s="41" t="s">
        <v>77</v>
      </c>
    </row>
    <row r="23" spans="2:13" ht="21" customHeight="1" x14ac:dyDescent="0.25">
      <c r="B23" s="36">
        <v>3500</v>
      </c>
      <c r="C23" s="30">
        <v>1000</v>
      </c>
      <c r="D23" s="30">
        <v>500</v>
      </c>
      <c r="E23" s="30">
        <v>0</v>
      </c>
      <c r="F23" s="38">
        <f>SUM(B23:D23)-E23</f>
        <v>5000</v>
      </c>
      <c r="G23" s="30">
        <v>125</v>
      </c>
      <c r="H23" s="33">
        <f>G13</f>
        <v>451</v>
      </c>
      <c r="I23" s="33">
        <f>M13</f>
        <v>124.68</v>
      </c>
      <c r="J23" s="30">
        <v>1500</v>
      </c>
      <c r="K23" s="33">
        <f>IF((F23-5000-SUM(G23:J23))&lt;=0,0,(F23-5000-SUM(G23:J23)))</f>
        <v>0</v>
      </c>
      <c r="L23" s="31">
        <v>1</v>
      </c>
      <c r="M23" s="37">
        <f>VLOOKUP(社保费用计算表!L23,累计税额计算!A:D,4,0)</f>
        <v>0</v>
      </c>
    </row>
    <row r="24" spans="2:13" ht="44.4" customHeight="1" x14ac:dyDescent="0.25">
      <c r="B24" s="39" t="s">
        <v>76</v>
      </c>
      <c r="C24" s="3" t="s">
        <v>72</v>
      </c>
      <c r="D24" s="3" t="s">
        <v>73</v>
      </c>
      <c r="E24" s="3" t="s">
        <v>74</v>
      </c>
      <c r="F24" s="46" t="s">
        <v>75</v>
      </c>
      <c r="G24" s="46"/>
      <c r="H24" s="46"/>
      <c r="I24" s="46"/>
      <c r="J24" s="46"/>
      <c r="K24" s="46"/>
      <c r="L24" s="46"/>
      <c r="M24" s="47"/>
    </row>
    <row r="25" spans="2:13" ht="25.8" customHeight="1" x14ac:dyDescent="0.25">
      <c r="B25" s="40">
        <f>F23-SUM(G23:I23)-M23</f>
        <v>4299.32</v>
      </c>
      <c r="C25" s="33">
        <f>G23</f>
        <v>125</v>
      </c>
      <c r="D25" s="33">
        <f>E13</f>
        <v>946</v>
      </c>
      <c r="E25" s="33">
        <f>K13</f>
        <v>427.029</v>
      </c>
      <c r="F25" s="48">
        <f>F23+SUM(C25:E25)</f>
        <v>6498.0290000000005</v>
      </c>
      <c r="G25" s="48"/>
      <c r="H25" s="48"/>
      <c r="I25" s="48"/>
      <c r="J25" s="48"/>
      <c r="K25" s="48"/>
      <c r="L25" s="48"/>
      <c r="M25" s="49"/>
    </row>
    <row r="26" spans="2:13" ht="267" customHeight="1" thickBot="1" x14ac:dyDescent="0.3">
      <c r="B26" s="56" t="s">
        <v>78</v>
      </c>
      <c r="C26" s="57"/>
      <c r="D26" s="57"/>
      <c r="E26" s="57"/>
      <c r="F26" s="57"/>
      <c r="G26" s="57"/>
      <c r="H26" s="57"/>
      <c r="I26" s="57"/>
      <c r="J26" s="57"/>
      <c r="K26" s="57"/>
      <c r="L26" s="57"/>
      <c r="M26" s="58"/>
    </row>
    <row r="27" spans="2:13" ht="16.8" customHeight="1" x14ac:dyDescent="0.25">
      <c r="B27" s="35"/>
      <c r="C27" s="35"/>
      <c r="D27" s="35"/>
      <c r="E27" s="35"/>
      <c r="F27" s="1"/>
      <c r="G27" s="1"/>
    </row>
    <row r="28" spans="2:13" x14ac:dyDescent="0.25">
      <c r="B28" s="2"/>
      <c r="C28" s="2"/>
      <c r="D28" s="2"/>
      <c r="E28" s="2"/>
      <c r="F28" s="2"/>
      <c r="G28" s="1"/>
    </row>
    <row r="29" spans="2:13" x14ac:dyDescent="0.25">
      <c r="B29" s="2"/>
      <c r="C29" s="2"/>
      <c r="D29" s="2"/>
      <c r="E29" s="29"/>
      <c r="F29" s="2"/>
      <c r="G29" s="1"/>
    </row>
    <row r="30" spans="2:13" x14ac:dyDescent="0.25">
      <c r="B30" s="2"/>
      <c r="C30" s="2"/>
      <c r="D30" s="2"/>
      <c r="E30" s="29"/>
      <c r="F30" s="2"/>
      <c r="G30" s="1"/>
    </row>
    <row r="31" spans="2:13" x14ac:dyDescent="0.25">
      <c r="B31" s="2"/>
      <c r="C31" s="2"/>
      <c r="D31" s="2"/>
      <c r="E31" s="29"/>
      <c r="F31" s="2"/>
      <c r="G31" s="1"/>
    </row>
    <row r="32" spans="2:13" x14ac:dyDescent="0.25">
      <c r="B32" s="2"/>
      <c r="C32" s="2"/>
      <c r="D32" s="2"/>
      <c r="E32" s="29"/>
      <c r="F32" s="2"/>
    </row>
    <row r="33" spans="2:6" x14ac:dyDescent="0.25">
      <c r="B33" s="2"/>
      <c r="C33" s="2"/>
      <c r="D33" s="2"/>
      <c r="E33" s="29"/>
      <c r="F33" s="2"/>
    </row>
    <row r="34" spans="2:6" x14ac:dyDescent="0.25">
      <c r="B34" s="2"/>
      <c r="C34" s="2"/>
      <c r="D34" s="2"/>
      <c r="E34" s="29"/>
      <c r="F34" s="2"/>
    </row>
    <row r="35" spans="2:6" x14ac:dyDescent="0.25">
      <c r="B35" s="2"/>
      <c r="C35" s="2"/>
      <c r="D35" s="2"/>
      <c r="E35" s="29"/>
      <c r="F35" s="2"/>
    </row>
  </sheetData>
  <sheetProtection algorithmName="SHA-512" hashValue="3eJ4b3UjiiSheqH5JLFxr5r1H9hG3gOgIY5PLjVip8k5UbUr2TSO7xPY4ANBRAot9rdzBcK9LTDpNlJNNLWgPQ==" saltValue="cyBLjmbhNF4Z0VgDTEz06g==" spinCount="100000" sheet="1" objects="1" scenarios="1"/>
  <protectedRanges>
    <protectedRange sqref="B4:M4 C7:C9 E7:E9 G7:G8 I7:I8 K7:K8 M7 D14 D16 G14:G16 B23:E23 G23 J23 L23" name="可编辑区域"/>
  </protectedRanges>
  <mergeCells count="34">
    <mergeCell ref="B17:D17"/>
    <mergeCell ref="E17:G17"/>
    <mergeCell ref="H9:M9"/>
    <mergeCell ref="B2:M2"/>
    <mergeCell ref="B4:G4"/>
    <mergeCell ref="B5:G5"/>
    <mergeCell ref="B6:G6"/>
    <mergeCell ref="B3:G3"/>
    <mergeCell ref="H3:M3"/>
    <mergeCell ref="H4:M4"/>
    <mergeCell ref="H5:M5"/>
    <mergeCell ref="H6:M6"/>
    <mergeCell ref="L8:M8"/>
    <mergeCell ref="B19:M19"/>
    <mergeCell ref="B20:M20"/>
    <mergeCell ref="B26:M26"/>
    <mergeCell ref="F12:G12"/>
    <mergeCell ref="F9:G9"/>
    <mergeCell ref="H12:M12"/>
    <mergeCell ref="L11:M11"/>
    <mergeCell ref="H14:M14"/>
    <mergeCell ref="H16:M18"/>
    <mergeCell ref="B18:G18"/>
    <mergeCell ref="B14:C14"/>
    <mergeCell ref="E14:F14"/>
    <mergeCell ref="B15:C15"/>
    <mergeCell ref="E15:F15"/>
    <mergeCell ref="B16:C16"/>
    <mergeCell ref="E16:F16"/>
    <mergeCell ref="G21:I21"/>
    <mergeCell ref="B21:F21"/>
    <mergeCell ref="J21:M21"/>
    <mergeCell ref="F24:M24"/>
    <mergeCell ref="F25:M25"/>
  </mergeCells>
  <phoneticPr fontId="1" type="noConversion"/>
  <dataValidations count="8">
    <dataValidation type="decimal" operator="greaterThanOrEqual" allowBlank="1" showErrorMessage="1" errorTitle="缴费基数有错" error="缴费基数需大于等于0" sqref="C9 C7 I7" xr:uid="{312419BB-32F9-42B9-82B1-033D7CBC9C71}">
      <formula1>0</formula1>
    </dataValidation>
    <dataValidation type="decimal" operator="greaterThanOrEqual" allowBlank="1" showErrorMessage="1" errorTitle="缴费基数有错" error="缴费基数需大于等于0" promptTitle="上下限" sqref="C8 I8" xr:uid="{DC13F331-6C47-438F-8EA7-90AE5AB45672}">
      <formula1>0</formula1>
    </dataValidation>
    <dataValidation type="whole" allowBlank="1" showErrorMessage="1" errorTitle="年数错误" error="请填写1~60的整数" sqref="G14" xr:uid="{CAAE735E-BA5B-46D3-87D4-6FE007AE56F0}">
      <formula1>1</formula1>
      <formula2>60</formula2>
    </dataValidation>
    <dataValidation type="whole" allowBlank="1" showErrorMessage="1" errorTitle="年龄错误" error="请填写1~160的整数" sqref="G15" xr:uid="{73835188-45DE-4398-A17E-008FF3437AAB}">
      <formula1>1</formula1>
      <formula2>160</formula2>
    </dataValidation>
    <dataValidation type="decimal" allowBlank="1" showErrorMessage="1" errorTitle="比例错误" error="请填写0~1之间的数值" sqref="E7:E9 G7:G8 D14 G16 M7 K7:K8" xr:uid="{58CD9200-AAA1-42DD-9186-86BB7930ACFB}">
      <formula1>0</formula1>
      <formula2>1</formula2>
    </dataValidation>
    <dataValidation type="decimal" operator="greaterThanOrEqual" allowBlank="1" showErrorMessage="1" errorTitle="退休金有错" error="退休金金额需大于等于0" sqref="D16" xr:uid="{340E60E3-9441-46D5-9CEC-C2C4134FD0AA}">
      <formula1>0</formula1>
    </dataValidation>
    <dataValidation type="decimal" operator="greaterThanOrEqual" allowBlank="1" showInputMessage="1" showErrorMessage="1" errorTitle="请输入大于0的数值" error="请输入大于0的数值" sqref="G23 B23:E23 J23" xr:uid="{318E94FD-B532-4B26-8A95-C47F32357E4C}">
      <formula1>0</formula1>
    </dataValidation>
    <dataValidation type="whole" operator="greaterThanOrEqual" allowBlank="1" showInputMessage="1" showErrorMessage="1" errorTitle="请输入大于等于0的整数" error="请输入大于等于0的整数" sqref="L23" xr:uid="{51823198-A327-4B84-A45F-9E61BBF4347F}">
      <formula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2D2B4-7E55-424C-80A5-BB6166AFCBCD}">
  <dimension ref="A1:D13"/>
  <sheetViews>
    <sheetView showGridLines="0" workbookViewId="0">
      <pane ySplit="1" topLeftCell="A2" activePane="bottomLeft" state="frozen"/>
      <selection pane="bottomLeft" activeCell="C12" sqref="C12"/>
    </sheetView>
  </sheetViews>
  <sheetFormatPr defaultRowHeight="13.8" x14ac:dyDescent="0.25"/>
  <cols>
    <col min="1" max="1" width="7.88671875" customWidth="1"/>
    <col min="2" max="2" width="29.44140625" customWidth="1"/>
    <col min="3" max="3" width="37.77734375" customWidth="1"/>
    <col min="4" max="4" width="21.33203125" customWidth="1"/>
  </cols>
  <sheetData>
    <row r="1" spans="1:4" ht="27.6" x14ac:dyDescent="0.25">
      <c r="A1" s="9" t="s">
        <v>64</v>
      </c>
      <c r="B1" s="9" t="s">
        <v>66</v>
      </c>
      <c r="C1" s="34" t="s">
        <v>67</v>
      </c>
      <c r="D1" s="9" t="s">
        <v>65</v>
      </c>
    </row>
    <row r="2" spans="1:4" x14ac:dyDescent="0.25">
      <c r="A2" s="28">
        <v>1</v>
      </c>
      <c r="B2" s="8">
        <f>社保费用计算表!K23</f>
        <v>0</v>
      </c>
      <c r="C2" s="8">
        <f>IF(B2&gt;960000,B2*0.45-181920,IF(B2&gt;660000,B2*0.35-85920,IF(B2&gt;420000,B2*0.3-52920,IF(B2&gt;300000,B2*0.25-31920,IF(B2&gt;144000,B2*0.2-16920,IF(B2&gt;36000,B2*0.1-2520,B2*0.03))))))</f>
        <v>0</v>
      </c>
      <c r="D2" s="8">
        <f>C2</f>
        <v>0</v>
      </c>
    </row>
    <row r="3" spans="1:4" x14ac:dyDescent="0.25">
      <c r="A3" s="28">
        <v>2</v>
      </c>
      <c r="B3" s="8">
        <f>B2*A3</f>
        <v>0</v>
      </c>
      <c r="C3" s="8">
        <f t="shared" ref="C3:C13" si="0">IF(B3&gt;960000,B3*0.45-181920,IF(B3&gt;660000,B3*0.35-85920,IF(B3&gt;420000,B3*0.3-52920,IF(B3&gt;300000,B3*0.25-31920,IF(B3&gt;144000,B3*0.2-16920,IF(B3&gt;36000,B3*0.1-2520,B3*0.03))))))</f>
        <v>0</v>
      </c>
      <c r="D3" s="8">
        <f>C3-D2</f>
        <v>0</v>
      </c>
    </row>
    <row r="4" spans="1:4" x14ac:dyDescent="0.25">
      <c r="A4" s="28">
        <v>3</v>
      </c>
      <c r="B4" s="8">
        <f>B2*A4</f>
        <v>0</v>
      </c>
      <c r="C4" s="8">
        <f t="shared" si="0"/>
        <v>0</v>
      </c>
      <c r="D4" s="8">
        <f>C4-SUM(D2:D3)</f>
        <v>0</v>
      </c>
    </row>
    <row r="5" spans="1:4" x14ac:dyDescent="0.25">
      <c r="A5" s="28">
        <v>4</v>
      </c>
      <c r="B5" s="8">
        <f>B2*A5</f>
        <v>0</v>
      </c>
      <c r="C5" s="8">
        <f t="shared" si="0"/>
        <v>0</v>
      </c>
      <c r="D5" s="8">
        <f>C5-SUM(D2:D4)</f>
        <v>0</v>
      </c>
    </row>
    <row r="6" spans="1:4" x14ac:dyDescent="0.25">
      <c r="A6" s="28">
        <v>5</v>
      </c>
      <c r="B6" s="8">
        <f>B2*A6</f>
        <v>0</v>
      </c>
      <c r="C6" s="8">
        <f t="shared" si="0"/>
        <v>0</v>
      </c>
      <c r="D6" s="8">
        <f>C6-SUM(D2:D5)</f>
        <v>0</v>
      </c>
    </row>
    <row r="7" spans="1:4" x14ac:dyDescent="0.25">
      <c r="A7" s="28">
        <v>6</v>
      </c>
      <c r="B7" s="8">
        <f>B2*A7</f>
        <v>0</v>
      </c>
      <c r="C7" s="8">
        <f t="shared" si="0"/>
        <v>0</v>
      </c>
      <c r="D7" s="8">
        <f>C7-SUM(D2:D6)</f>
        <v>0</v>
      </c>
    </row>
    <row r="8" spans="1:4" x14ac:dyDescent="0.25">
      <c r="A8" s="28">
        <v>7</v>
      </c>
      <c r="B8" s="8">
        <f>B2*A8</f>
        <v>0</v>
      </c>
      <c r="C8" s="8">
        <f t="shared" si="0"/>
        <v>0</v>
      </c>
      <c r="D8" s="8">
        <f>C8-SUM(D2:D7)</f>
        <v>0</v>
      </c>
    </row>
    <row r="9" spans="1:4" x14ac:dyDescent="0.25">
      <c r="A9" s="28">
        <v>8</v>
      </c>
      <c r="B9" s="8">
        <f>B2*A9</f>
        <v>0</v>
      </c>
      <c r="C9" s="8">
        <f t="shared" si="0"/>
        <v>0</v>
      </c>
      <c r="D9" s="8">
        <f>C9-SUM(D2:D8)</f>
        <v>0</v>
      </c>
    </row>
    <row r="10" spans="1:4" x14ac:dyDescent="0.25">
      <c r="A10" s="28">
        <v>9</v>
      </c>
      <c r="B10" s="8">
        <f>B2*A10</f>
        <v>0</v>
      </c>
      <c r="C10" s="8">
        <f t="shared" si="0"/>
        <v>0</v>
      </c>
      <c r="D10" s="8">
        <f>C10-SUM(D2:D9)</f>
        <v>0</v>
      </c>
    </row>
    <row r="11" spans="1:4" x14ac:dyDescent="0.25">
      <c r="A11" s="28">
        <v>10</v>
      </c>
      <c r="B11" s="8">
        <f>B2*A11</f>
        <v>0</v>
      </c>
      <c r="C11" s="8">
        <f t="shared" si="0"/>
        <v>0</v>
      </c>
      <c r="D11" s="8">
        <f>C11-SUM(D2:D10)</f>
        <v>0</v>
      </c>
    </row>
    <row r="12" spans="1:4" x14ac:dyDescent="0.25">
      <c r="A12" s="28">
        <v>11</v>
      </c>
      <c r="B12" s="8">
        <f>B2*A12</f>
        <v>0</v>
      </c>
      <c r="C12" s="8">
        <f t="shared" si="0"/>
        <v>0</v>
      </c>
      <c r="D12" s="8">
        <f>C12-SUM(D2:D11)</f>
        <v>0</v>
      </c>
    </row>
    <row r="13" spans="1:4" x14ac:dyDescent="0.25">
      <c r="A13" s="28">
        <v>12</v>
      </c>
      <c r="B13" s="8">
        <f>B2*A13</f>
        <v>0</v>
      </c>
      <c r="C13" s="8">
        <f t="shared" si="0"/>
        <v>0</v>
      </c>
      <c r="D13" s="8">
        <f>C13-SUM(D2:D12)</f>
        <v>0</v>
      </c>
    </row>
  </sheetData>
  <sheetProtection algorithmName="SHA-512" hashValue="q3DQ4i27pYAAT2XzHN4hXb9Jg94n3V7kKxeqAgAp09mFgtRbatyd546ge8XNxqsdCTUGLmjds4RGw/g2w3Pc2Q==" saltValue="/Zy+KTQzRrAwgzbcJCsovg==" spinCount="100000" sheet="1" objects="1" scenarios="1"/>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843B9-2788-46F1-A3A5-78102BD61769}">
  <dimension ref="A1:G362"/>
  <sheetViews>
    <sheetView showGridLines="0" workbookViewId="0">
      <pane ySplit="2" topLeftCell="A3" activePane="bottomLeft" state="frozen"/>
      <selection pane="bottomLeft" activeCell="C12" sqref="C12"/>
    </sheetView>
  </sheetViews>
  <sheetFormatPr defaultRowHeight="13.8" x14ac:dyDescent="0.25"/>
  <cols>
    <col min="2" max="2" width="9.5546875" bestFit="1" customWidth="1"/>
    <col min="3" max="3" width="16" customWidth="1"/>
    <col min="4" max="4" width="15.33203125" customWidth="1"/>
    <col min="5" max="5" width="9.5546875" bestFit="1" customWidth="1"/>
    <col min="6" max="6" width="13.88671875" bestFit="1" customWidth="1"/>
    <col min="7" max="7" width="18.109375" bestFit="1" customWidth="1"/>
  </cols>
  <sheetData>
    <row r="1" spans="1:7" ht="23.4" customHeight="1" x14ac:dyDescent="0.25">
      <c r="A1" s="97" t="s">
        <v>29</v>
      </c>
      <c r="B1" s="95" t="s">
        <v>63</v>
      </c>
      <c r="C1" s="95"/>
      <c r="D1" s="95"/>
      <c r="E1" s="96" t="s">
        <v>24</v>
      </c>
      <c r="F1" s="96"/>
      <c r="G1" s="96"/>
    </row>
    <row r="2" spans="1:7" x14ac:dyDescent="0.25">
      <c r="A2" s="98"/>
      <c r="B2" s="9" t="s">
        <v>18</v>
      </c>
      <c r="C2" s="9" t="s">
        <v>19</v>
      </c>
      <c r="D2" s="9" t="s">
        <v>20</v>
      </c>
      <c r="E2" s="10" t="s">
        <v>25</v>
      </c>
      <c r="F2" s="10" t="s">
        <v>26</v>
      </c>
      <c r="G2" s="10" t="s">
        <v>27</v>
      </c>
    </row>
    <row r="3" spans="1:7" x14ac:dyDescent="0.25">
      <c r="A3" s="3" t="str">
        <f>IF(G3&gt;社保费用计算表!D15,"回本","亏本")</f>
        <v>亏本</v>
      </c>
      <c r="B3" s="13">
        <v>1</v>
      </c>
      <c r="C3" s="8">
        <f>(社保费用计算表!C10*12)*(1+社保费用计算表!D14)^养老金额计算!B3</f>
        <v>16315.2</v>
      </c>
      <c r="D3" s="8">
        <f>SUM($C$3:C3)</f>
        <v>16315.2</v>
      </c>
      <c r="E3" s="3">
        <v>1</v>
      </c>
      <c r="F3" s="8">
        <f>(社保费用计算表!D16*12)*(1+社保费用计算表!G16)^养老金额计算!E3</f>
        <v>26928</v>
      </c>
      <c r="G3" s="8">
        <f>SUM($F$3:F3)</f>
        <v>26928</v>
      </c>
    </row>
    <row r="4" spans="1:7" x14ac:dyDescent="0.25">
      <c r="A4" s="3" t="str">
        <f>IF(G4&gt;社保费用计算表!D15,"回本","亏本")</f>
        <v>亏本</v>
      </c>
      <c r="B4" s="13">
        <v>2</v>
      </c>
      <c r="C4" s="8">
        <f>(社保费用计算表!C10*12)*(1+社保费用计算表!D14)^养老金额计算!B4</f>
        <v>16804.655999999999</v>
      </c>
      <c r="D4" s="8">
        <f>SUM($C$3:C4)</f>
        <v>33119.856</v>
      </c>
      <c r="E4" s="3">
        <v>2</v>
      </c>
      <c r="F4" s="8">
        <f>(社保费用计算表!D16*12)*(1+社保费用计算表!G16)^养老金额计算!E4</f>
        <v>27466.560000000001</v>
      </c>
      <c r="G4" s="8">
        <f>SUM($F$3:F4)</f>
        <v>54394.559999999998</v>
      </c>
    </row>
    <row r="5" spans="1:7" x14ac:dyDescent="0.25">
      <c r="A5" s="3" t="str">
        <f>IF(G5&gt;社保费用计算表!D15,"回本","亏本")</f>
        <v>亏本</v>
      </c>
      <c r="B5" s="13">
        <v>3</v>
      </c>
      <c r="C5" s="8">
        <f>(社保费用计算表!C10*12)*(1+社保费用计算表!D14)^养老金额计算!B5</f>
        <v>17308.795679999999</v>
      </c>
      <c r="D5" s="8">
        <f>SUM($C$3:C5)</f>
        <v>50428.651679999995</v>
      </c>
      <c r="E5" s="3">
        <v>3</v>
      </c>
      <c r="F5" s="8">
        <f>(社保费用计算表!D16*12)*(1+社保费用计算表!G16)^养老金额计算!E5</f>
        <v>28015.891199999998</v>
      </c>
      <c r="G5" s="8">
        <f>SUM($F$3:F5)</f>
        <v>82410.451199999996</v>
      </c>
    </row>
    <row r="6" spans="1:7" x14ac:dyDescent="0.25">
      <c r="A6" s="3" t="str">
        <f>IF(G6&gt;社保费用计算表!D15,"回本","亏本")</f>
        <v>亏本</v>
      </c>
      <c r="B6" s="13">
        <v>4</v>
      </c>
      <c r="C6" s="8">
        <f>(社保费用计算表!C10*12)*(1+社保费用计算表!D14)^养老金额计算!B6</f>
        <v>17828.059550399998</v>
      </c>
      <c r="D6" s="8">
        <f>SUM($C$3:C6)</f>
        <v>68256.711230399989</v>
      </c>
      <c r="E6" s="3">
        <v>4</v>
      </c>
      <c r="F6" s="8">
        <f>(社保费用计算表!D16*12)*(1+社保费用计算表!G16)^养老金额计算!E6</f>
        <v>28576.209024</v>
      </c>
      <c r="G6" s="8">
        <f>SUM($F$3:F6)</f>
        <v>110986.66022399999</v>
      </c>
    </row>
    <row r="7" spans="1:7" x14ac:dyDescent="0.25">
      <c r="A7" s="3" t="str">
        <f>IF(G7&gt;社保费用计算表!D15,"回本","亏本")</f>
        <v>亏本</v>
      </c>
      <c r="B7" s="13">
        <v>5</v>
      </c>
      <c r="C7" s="8">
        <f>(社保费用计算表!C10*12)*(1+社保费用计算表!D14)^养老金额计算!B7</f>
        <v>18362.901336911997</v>
      </c>
      <c r="D7" s="8">
        <f>SUM($C$3:C7)</f>
        <v>86619.612567311982</v>
      </c>
      <c r="E7" s="3">
        <v>5</v>
      </c>
      <c r="F7" s="8">
        <f>(社保费用计算表!D16*12)*(1+社保费用计算表!G16)^养老金额计算!E7</f>
        <v>29147.733204479999</v>
      </c>
      <c r="G7" s="8">
        <f>SUM($F$3:F7)</f>
        <v>140134.39342847999</v>
      </c>
    </row>
    <row r="8" spans="1:7" x14ac:dyDescent="0.25">
      <c r="A8" s="3" t="str">
        <f>IF(G8&gt;社保费用计算表!D15,"回本","亏本")</f>
        <v>亏本</v>
      </c>
      <c r="B8" s="13">
        <v>6</v>
      </c>
      <c r="C8" s="8">
        <f>(社保费用计算表!C10*12)*(1+社保费用计算表!D14)^养老金额计算!B8</f>
        <v>18913.788377019358</v>
      </c>
      <c r="D8" s="8">
        <f>SUM($C$3:C8)</f>
        <v>105533.40094433134</v>
      </c>
      <c r="E8" s="3">
        <v>6</v>
      </c>
      <c r="F8" s="8">
        <f>(社保费用计算表!D16*12)*(1+社保费用计算表!G16)^养老金额计算!E8</f>
        <v>29730.687868569603</v>
      </c>
      <c r="G8" s="8">
        <f>SUM($F$3:F8)</f>
        <v>169865.08129704959</v>
      </c>
    </row>
    <row r="9" spans="1:7" x14ac:dyDescent="0.25">
      <c r="A9" s="3" t="str">
        <f>IF(G9&gt;社保费用计算表!D15,"回本","亏本")</f>
        <v>亏本</v>
      </c>
      <c r="B9" s="13">
        <v>7</v>
      </c>
      <c r="C9" s="8">
        <f>(社保费用计算表!C10*12)*(1+社保费用计算表!D14)^养老金额计算!B9</f>
        <v>19481.202028329939</v>
      </c>
      <c r="D9" s="8">
        <f>SUM($C$3:C9)</f>
        <v>125014.60297266128</v>
      </c>
      <c r="E9" s="3">
        <v>7</v>
      </c>
      <c r="F9" s="8">
        <f>(社保费用计算表!D16*12)*(1+社保费用计算表!G16)^养老金额计算!E9</f>
        <v>30325.301625940989</v>
      </c>
      <c r="G9" s="8">
        <f>SUM($F$3:F9)</f>
        <v>200190.38292299057</v>
      </c>
    </row>
    <row r="10" spans="1:7" x14ac:dyDescent="0.25">
      <c r="A10" s="3" t="str">
        <f>IF(G10&gt;社保费用计算表!D15,"回本","亏本")</f>
        <v>亏本</v>
      </c>
      <c r="B10" s="13">
        <v>8</v>
      </c>
      <c r="C10" s="8">
        <f>(社保费用计算表!C10*12)*(1+社保费用计算表!D14)^养老金额计算!B10</f>
        <v>20065.638089179836</v>
      </c>
      <c r="D10" s="8">
        <f>SUM($C$3:C10)</f>
        <v>145080.24106184111</v>
      </c>
      <c r="E10" s="3">
        <v>8</v>
      </c>
      <c r="F10" s="8">
        <f>(社保费用计算表!D16*12)*(1+社保费用计算表!G16)^养老金额计算!E10</f>
        <v>30931.807658459809</v>
      </c>
      <c r="G10" s="8">
        <f>SUM($F$3:F10)</f>
        <v>231122.19058145038</v>
      </c>
    </row>
    <row r="11" spans="1:7" x14ac:dyDescent="0.25">
      <c r="A11" s="3" t="str">
        <f>IF(G11&gt;社保费用计算表!D15,"回本","亏本")</f>
        <v>亏本</v>
      </c>
      <c r="B11" s="13">
        <v>9</v>
      </c>
      <c r="C11" s="8">
        <f>(社保费用计算表!C10*12)*(1+社保费用计算表!D14)^养老金额计算!B11</f>
        <v>20667.607231855232</v>
      </c>
      <c r="D11" s="8">
        <f>SUM($C$3:C11)</f>
        <v>165747.84829369636</v>
      </c>
      <c r="E11" s="3">
        <v>9</v>
      </c>
      <c r="F11" s="8">
        <f>(社保费用计算表!D16*12)*(1+社保费用计算表!G16)^养老金额计算!E11</f>
        <v>31550.443811629008</v>
      </c>
      <c r="G11" s="8">
        <f>SUM($F$3:F11)</f>
        <v>262672.63439307938</v>
      </c>
    </row>
    <row r="12" spans="1:7" x14ac:dyDescent="0.25">
      <c r="A12" s="3" t="str">
        <f>IF(G12&gt;社保费用计算表!D15,"回本","亏本")</f>
        <v>亏本</v>
      </c>
      <c r="B12" s="13">
        <v>10</v>
      </c>
      <c r="C12" s="8">
        <f>(社保费用计算表!C10*12)*(1+社保费用计算表!D14)^养老金额计算!B12</f>
        <v>21287.635448810888</v>
      </c>
      <c r="D12" s="8">
        <f>SUM($C$3:C12)</f>
        <v>187035.48374250723</v>
      </c>
      <c r="E12" s="3">
        <v>10</v>
      </c>
      <c r="F12" s="8">
        <f>(社保费用计算表!D16*12)*(1+社保费用计算表!G16)^养老金额计算!E12</f>
        <v>32181.452687861587</v>
      </c>
      <c r="G12" s="8">
        <f>SUM($F$3:F12)</f>
        <v>294854.08708094095</v>
      </c>
    </row>
    <row r="13" spans="1:7" x14ac:dyDescent="0.25">
      <c r="A13" s="3" t="str">
        <f>IF(G13&gt;社保费用计算表!D15,"回本","亏本")</f>
        <v>亏本</v>
      </c>
      <c r="B13" s="13">
        <v>11</v>
      </c>
      <c r="C13" s="8">
        <f>(社保费用计算表!C10*12)*(1+社保费用计算表!D14)^养老金额计算!B13</f>
        <v>21926.264512275215</v>
      </c>
      <c r="D13" s="8">
        <f>SUM($C$3:C13)</f>
        <v>208961.74825478246</v>
      </c>
      <c r="E13" s="3">
        <v>11</v>
      </c>
      <c r="F13" s="8">
        <f>(社保费用计算表!D16*12)*(1+社保费用计算表!G16)^养老金额计算!E13</f>
        <v>32825.081741618815</v>
      </c>
      <c r="G13" s="8">
        <f>SUM($F$3:F13)</f>
        <v>327679.16882255976</v>
      </c>
    </row>
    <row r="14" spans="1:7" x14ac:dyDescent="0.25">
      <c r="A14" s="3" t="str">
        <f>IF(G14&gt;社保费用计算表!D15,"回本","亏本")</f>
        <v>亏本</v>
      </c>
      <c r="B14" s="13">
        <v>12</v>
      </c>
      <c r="C14" s="8">
        <f>(社保费用计算表!C10*12)*(1+社保费用计算表!D14)^养老金额计算!B14</f>
        <v>22584.052447643469</v>
      </c>
      <c r="D14" s="8">
        <f>SUM($C$3:C14)</f>
        <v>231545.80070242594</v>
      </c>
      <c r="E14" s="3">
        <v>12</v>
      </c>
      <c r="F14" s="8">
        <f>(社保费用计算表!D16*12)*(1+社保费用计算表!G16)^养老金额计算!E14</f>
        <v>33481.583376451192</v>
      </c>
      <c r="G14" s="8">
        <f>SUM($F$3:F14)</f>
        <v>361160.75219901092</v>
      </c>
    </row>
    <row r="15" spans="1:7" x14ac:dyDescent="0.25">
      <c r="A15" s="3" t="str">
        <f>IF(G15&gt;社保费用计算表!D15,"回本","亏本")</f>
        <v>亏本</v>
      </c>
      <c r="B15" s="13">
        <v>13</v>
      </c>
      <c r="C15" s="8">
        <f>(社保费用计算表!C10*12)*(1+社保费用计算表!D14)^养老金额计算!B15</f>
        <v>23261.574021072771</v>
      </c>
      <c r="D15" s="8">
        <f>SUM($C$3:C15)</f>
        <v>254807.37472349871</v>
      </c>
      <c r="E15" s="3">
        <v>13</v>
      </c>
      <c r="F15" s="8">
        <f>(社保费用计算表!D16*12)*(1+社保费用计算表!G16)^养老金额计算!E15</f>
        <v>34151.215043980214</v>
      </c>
      <c r="G15" s="8">
        <f>SUM($F$3:F15)</f>
        <v>395311.96724299114</v>
      </c>
    </row>
    <row r="16" spans="1:7" x14ac:dyDescent="0.25">
      <c r="A16" s="3" t="str">
        <f>IF(G16&gt;社保费用计算表!D15,"回本","亏本")</f>
        <v>亏本</v>
      </c>
      <c r="B16" s="13">
        <v>14</v>
      </c>
      <c r="C16" s="8">
        <f>(社保费用计算表!C10*12)*(1+社保费用计算表!D14)^养老金额计算!B16</f>
        <v>23959.421241704957</v>
      </c>
      <c r="D16" s="8">
        <f>SUM($C$3:C16)</f>
        <v>278766.79596520367</v>
      </c>
      <c r="E16" s="3">
        <v>14</v>
      </c>
      <c r="F16" s="8">
        <f>(社保费用计算表!D16*12)*(1+社保费用计算表!G16)^养老金额计算!E16</f>
        <v>34834.239344859823</v>
      </c>
      <c r="G16" s="8">
        <f>SUM($F$3:F16)</f>
        <v>430146.20658785099</v>
      </c>
    </row>
    <row r="17" spans="1:7" x14ac:dyDescent="0.25">
      <c r="A17" s="3" t="str">
        <f>IF(G17&gt;社保费用计算表!D15,"回本","亏本")</f>
        <v>回本</v>
      </c>
      <c r="B17" s="13">
        <v>15</v>
      </c>
      <c r="C17" s="8">
        <f>(社保费用计算表!C10*12)*(1+社保费用计算表!D14)^养老金额计算!B17</f>
        <v>24678.203878956108</v>
      </c>
      <c r="D17" s="8">
        <f>SUM($C$3:C17)</f>
        <v>303444.99984415976</v>
      </c>
      <c r="E17" s="3">
        <v>15</v>
      </c>
      <c r="F17" s="8">
        <f>(社保费用计算表!D16*12)*(1+社保费用计算表!G16)^养老金额计算!E17</f>
        <v>35530.924131757012</v>
      </c>
      <c r="G17" s="8">
        <f>SUM($F$3:F17)</f>
        <v>465677.13071960799</v>
      </c>
    </row>
    <row r="18" spans="1:7" x14ac:dyDescent="0.25">
      <c r="A18" s="3" t="str">
        <f>IF(G18&gt;社保费用计算表!D15,"回本","亏本")</f>
        <v>回本</v>
      </c>
      <c r="B18" s="13">
        <v>16</v>
      </c>
      <c r="C18" s="8">
        <f>(社保费用计算表!C10*12)*(1+社保费用计算表!D14)^养老金额计算!B18</f>
        <v>25418.549995324789</v>
      </c>
      <c r="D18" s="8">
        <f>SUM($C$3:C18)</f>
        <v>328863.54983948456</v>
      </c>
      <c r="E18" s="3">
        <v>16</v>
      </c>
      <c r="F18" s="8">
        <f>(社保费用计算表!D16*12)*(1+社保费用计算表!G16)^养老金额计算!E18</f>
        <v>36241.542614392158</v>
      </c>
      <c r="G18" s="8">
        <f>SUM($F$3:F18)</f>
        <v>501918.67333400017</v>
      </c>
    </row>
    <row r="19" spans="1:7" x14ac:dyDescent="0.25">
      <c r="A19" s="3" t="str">
        <f>IF(G19&gt;社保费用计算表!D15,"回本","亏本")</f>
        <v>回本</v>
      </c>
      <c r="B19" s="13">
        <v>17</v>
      </c>
      <c r="C19" s="8">
        <f>(社保费用计算表!C10*12)*(1+社保费用计算表!D14)^养老金额计算!B19</f>
        <v>26181.106495184529</v>
      </c>
      <c r="D19" s="8">
        <f>SUM($C$3:C19)</f>
        <v>355044.6563346691</v>
      </c>
      <c r="E19" s="3">
        <v>17</v>
      </c>
      <c r="F19" s="8">
        <f>(社保费用计算表!D16*12)*(1+社保费用计算表!G16)^养老金额计算!E19</f>
        <v>36966.373466680001</v>
      </c>
      <c r="G19" s="8">
        <f>SUM($F$3:F19)</f>
        <v>538885.04680068023</v>
      </c>
    </row>
    <row r="20" spans="1:7" x14ac:dyDescent="0.25">
      <c r="A20" s="3" t="str">
        <f>IF(G20&gt;社保费用计算表!D15,"回本","亏本")</f>
        <v>回本</v>
      </c>
      <c r="B20" s="13">
        <v>18</v>
      </c>
      <c r="C20" s="8">
        <f>(社保费用计算表!C10*12)*(1+社保费用计算表!D14)^养老金额计算!B20</f>
        <v>26966.539690040066</v>
      </c>
      <c r="D20" s="8">
        <f>SUM($C$3:C20)</f>
        <v>382011.19602470915</v>
      </c>
      <c r="E20" s="3">
        <v>18</v>
      </c>
      <c r="F20" s="8">
        <f>(社保费用计算表!D16*12)*(1+社保费用计算表!G16)^养老金额计算!E20</f>
        <v>37705.7009360136</v>
      </c>
      <c r="G20" s="8">
        <f>SUM($F$3:F20)</f>
        <v>576590.74773669383</v>
      </c>
    </row>
    <row r="21" spans="1:7" x14ac:dyDescent="0.25">
      <c r="A21" s="3" t="str">
        <f>IF(G21&gt;社保费用计算表!D15,"回本","亏本")</f>
        <v>回本</v>
      </c>
      <c r="B21" s="13">
        <v>19</v>
      </c>
      <c r="C21" s="8">
        <f>(社保费用计算表!C10*12)*(1+社保费用计算表!D14)^养老金额计算!B21</f>
        <v>27775.535880741267</v>
      </c>
      <c r="D21" s="8">
        <f>SUM($C$3:C21)</f>
        <v>409786.7319054504</v>
      </c>
      <c r="E21" s="3">
        <v>19</v>
      </c>
      <c r="F21" s="8">
        <f>(社保费用计算表!D16*12)*(1+社保费用计算表!G16)^养老金额计算!E21</f>
        <v>38459.814954733869</v>
      </c>
      <c r="G21" s="8">
        <f>SUM($F$3:F21)</f>
        <v>615050.56269142765</v>
      </c>
    </row>
    <row r="22" spans="1:7" x14ac:dyDescent="0.25">
      <c r="A22" s="3" t="str">
        <f>IF(G22&gt;社保费用计算表!D15,"回本","亏本")</f>
        <v>回本</v>
      </c>
      <c r="B22" s="13">
        <v>20</v>
      </c>
      <c r="C22" s="8">
        <f>(社保费用计算表!C10*12)*(1+社保费用计算表!D14)^养老金额计算!B22</f>
        <v>28608.801957163505</v>
      </c>
      <c r="D22" s="8">
        <f>SUM($C$3:C22)</f>
        <v>438395.5338626139</v>
      </c>
      <c r="E22" s="3">
        <v>20</v>
      </c>
      <c r="F22" s="8">
        <f>(社保费用计算表!D16*12)*(1+社保费用计算表!G16)^养老金额计算!E22</f>
        <v>39229.011253828554</v>
      </c>
      <c r="G22" s="8">
        <f>SUM($F$3:F22)</f>
        <v>654279.57394525618</v>
      </c>
    </row>
    <row r="23" spans="1:7" x14ac:dyDescent="0.25">
      <c r="A23" s="3" t="str">
        <f>IF(G23&gt;社保费用计算表!D15,"回本","亏本")</f>
        <v>回本</v>
      </c>
      <c r="B23" s="13">
        <v>21</v>
      </c>
      <c r="C23" s="8">
        <f>(社保费用计算表!C10*12)*(1+社保费用计算表!D14)^养老金额计算!B23</f>
        <v>29467.066015878409</v>
      </c>
      <c r="D23" s="8">
        <f>SUM($C$3:C23)</f>
        <v>467862.5998784923</v>
      </c>
      <c r="E23" s="3">
        <v>21</v>
      </c>
      <c r="F23" s="8">
        <f>(社保费用计算表!D16*12)*(1+社保费用计算表!G16)^养老金额计算!E23</f>
        <v>40013.591478905117</v>
      </c>
      <c r="G23" s="8">
        <f>SUM($F$3:F23)</f>
        <v>694293.16542416136</v>
      </c>
    </row>
    <row r="24" spans="1:7" x14ac:dyDescent="0.25">
      <c r="A24" s="3" t="str">
        <f>IF(G24&gt;社保费用计算表!D15,"回本","亏本")</f>
        <v>回本</v>
      </c>
      <c r="B24" s="13">
        <v>22</v>
      </c>
      <c r="C24" s="8">
        <f>(社保费用计算表!C10*12)*(1+社保费用计算表!D14)^养老金额计算!B24</f>
        <v>30351.077996354761</v>
      </c>
      <c r="D24" s="8">
        <f>SUM($C$3:C24)</f>
        <v>498213.67787484708</v>
      </c>
      <c r="E24" s="3">
        <v>22</v>
      </c>
      <c r="F24" s="8">
        <f>(社保费用计算表!D16*12)*(1+社保费用计算表!G16)^养老金额计算!E24</f>
        <v>40813.863308483225</v>
      </c>
      <c r="G24" s="8">
        <f>SUM($F$3:F24)</f>
        <v>735107.02873264463</v>
      </c>
    </row>
    <row r="25" spans="1:7" x14ac:dyDescent="0.25">
      <c r="A25" s="3" t="str">
        <f>IF(G25&gt;社保费用计算表!D15,"回本","亏本")</f>
        <v>回本</v>
      </c>
      <c r="B25" s="13">
        <v>23</v>
      </c>
      <c r="C25" s="8">
        <f>(社保费用计算表!C10*12)*(1+社保费用计算表!D14)^养老金额计算!B25</f>
        <v>31261.610336245409</v>
      </c>
      <c r="D25" s="8">
        <f>SUM($C$3:C25)</f>
        <v>529475.28821109247</v>
      </c>
      <c r="E25" s="3">
        <v>23</v>
      </c>
      <c r="F25" s="8">
        <f>(社保费用计算表!D16*12)*(1+社保费用计算表!G16)^养老金额计算!E25</f>
        <v>41630.140574652884</v>
      </c>
      <c r="G25" s="8">
        <f>SUM($F$3:F25)</f>
        <v>776737.16930729756</v>
      </c>
    </row>
    <row r="26" spans="1:7" x14ac:dyDescent="0.25">
      <c r="A26" s="3" t="str">
        <f>IF(G26&gt;社保费用计算表!D15,"回本","亏本")</f>
        <v>回本</v>
      </c>
      <c r="B26" s="13">
        <v>24</v>
      </c>
      <c r="C26" s="8">
        <f>(社保费用计算表!C10*12)*(1+社保费用计算表!D14)^养老金额计算!B26</f>
        <v>32199.458646332765</v>
      </c>
      <c r="D26" s="8">
        <f>SUM($C$3:C26)</f>
        <v>561674.7468574252</v>
      </c>
      <c r="E26" s="3">
        <v>24</v>
      </c>
      <c r="F26" s="8">
        <f>(社保费用计算表!D16*12)*(1+社保费用计算表!G16)^养老金额计算!E26</f>
        <v>42462.743386145943</v>
      </c>
      <c r="G26" s="8">
        <f>SUM($F$3:F26)</f>
        <v>819199.91269344348</v>
      </c>
    </row>
    <row r="27" spans="1:7" x14ac:dyDescent="0.25">
      <c r="A27" s="3" t="str">
        <f>IF(G27&gt;社保费用计算表!D15,"回本","亏本")</f>
        <v>回本</v>
      </c>
      <c r="B27" s="13">
        <v>25</v>
      </c>
      <c r="C27" s="8">
        <f>(社保费用计算表!C10*12)*(1+社保费用计算表!D14)^养老金额计算!B27</f>
        <v>33165.442405722744</v>
      </c>
      <c r="D27" s="8">
        <f>SUM($C$3:C27)</f>
        <v>594840.189263148</v>
      </c>
      <c r="E27" s="3">
        <v>25</v>
      </c>
      <c r="F27" s="8">
        <f>(社保费用计算表!D16*12)*(1+社保费用计算表!G16)^养老金额计算!E27</f>
        <v>43311.998253868856</v>
      </c>
      <c r="G27" s="8">
        <f>SUM($F$3:F27)</f>
        <v>862511.91094731237</v>
      </c>
    </row>
    <row r="28" spans="1:7" x14ac:dyDescent="0.25">
      <c r="A28" s="3" t="str">
        <f>IF(G28&gt;社保费用计算表!D15,"回本","亏本")</f>
        <v>回本</v>
      </c>
      <c r="B28" s="13">
        <v>26</v>
      </c>
      <c r="C28" s="8">
        <f>(社保费用计算表!C10*12)*(1+社保费用计算表!D14)^养老金额计算!B28</f>
        <v>34160.405677894436</v>
      </c>
      <c r="D28" s="8">
        <f>SUM($C$3:C28)</f>
        <v>629000.59494104248</v>
      </c>
      <c r="E28" s="3">
        <v>26</v>
      </c>
      <c r="F28" s="8">
        <f>(社保费用计算表!D16*12)*(1+社保费用计算表!G16)^养老金额计算!E28</f>
        <v>44178.238218946244</v>
      </c>
      <c r="G28" s="8">
        <f>SUM($F$3:F28)</f>
        <v>906690.14916625863</v>
      </c>
    </row>
    <row r="29" spans="1:7" x14ac:dyDescent="0.25">
      <c r="A29" s="3" t="str">
        <f>IF(G29&gt;社保费用计算表!D15,"回本","亏本")</f>
        <v>回本</v>
      </c>
      <c r="B29" s="13">
        <v>27</v>
      </c>
      <c r="C29" s="8">
        <f>(社保费用计算表!C10*12)*(1+社保费用计算表!D14)^养老金额计算!B29</f>
        <v>35185.217848231267</v>
      </c>
      <c r="D29" s="8">
        <f>SUM($C$3:C29)</f>
        <v>664185.8127892738</v>
      </c>
      <c r="E29" s="3">
        <v>27</v>
      </c>
      <c r="F29" s="8">
        <f>(社保费用计算表!D16*12)*(1+社保费用计算表!G16)^养老金额计算!E29</f>
        <v>45061.802983325157</v>
      </c>
      <c r="G29" s="8">
        <f>SUM($F$3:F29)</f>
        <v>951751.95214958384</v>
      </c>
    </row>
    <row r="30" spans="1:7" x14ac:dyDescent="0.25">
      <c r="A30" s="3" t="str">
        <f>IF(G30&gt;社保费用计算表!D15,"回本","亏本")</f>
        <v>回本</v>
      </c>
      <c r="B30" s="13">
        <v>28</v>
      </c>
      <c r="C30" s="8">
        <f>(社保费用计算表!C10*12)*(1+社保费用计算表!D14)^养老金额计算!B30</f>
        <v>36240.774383678203</v>
      </c>
      <c r="D30" s="8">
        <f>SUM($C$3:C30)</f>
        <v>700426.58717295201</v>
      </c>
      <c r="E30" s="3">
        <v>28</v>
      </c>
      <c r="F30" s="8">
        <f>(社保费用计算表!D16*12)*(1+社保费用计算表!G16)^养老金额计算!E30</f>
        <v>45963.039042991673</v>
      </c>
      <c r="G30" s="8">
        <f>SUM($F$3:F30)</f>
        <v>997714.99119257554</v>
      </c>
    </row>
    <row r="31" spans="1:7" x14ac:dyDescent="0.25">
      <c r="A31" s="3" t="str">
        <f>IF(G31&gt;社保费用计算表!D15,"回本","亏本")</f>
        <v>回本</v>
      </c>
      <c r="B31" s="13">
        <v>29</v>
      </c>
      <c r="C31" s="8">
        <f>(社保费用计算表!C10*12)*(1+社保费用计算表!D14)^养老金额计算!B31</f>
        <v>37327.997615188542</v>
      </c>
      <c r="D31" s="8">
        <f>SUM($C$3:C31)</f>
        <v>737754.58478814061</v>
      </c>
      <c r="E31" s="3">
        <v>29</v>
      </c>
      <c r="F31" s="8">
        <f>(社保费用计算表!D16*12)*(1+社保费用计算表!G16)^养老金额计算!E31</f>
        <v>46882.299823851499</v>
      </c>
      <c r="G31" s="8">
        <f>SUM($F$3:F31)</f>
        <v>1044597.2910164271</v>
      </c>
    </row>
    <row r="32" spans="1:7" x14ac:dyDescent="0.25">
      <c r="A32" s="3" t="str">
        <f>IF(G32&gt;社保费用计算表!D15,"回本","亏本")</f>
        <v>回本</v>
      </c>
      <c r="B32" s="13">
        <v>30</v>
      </c>
      <c r="C32" s="8">
        <f>(社保费用计算表!C10*12)*(1+社保费用计算表!D14)^养老金额计算!B32</f>
        <v>38447.8375436442</v>
      </c>
      <c r="D32" s="8">
        <f>SUM($C$3:C32)</f>
        <v>776202.42233178485</v>
      </c>
      <c r="E32" s="3">
        <v>30</v>
      </c>
      <c r="F32" s="8">
        <f>(社保费用计算表!D16*12)*(1+社保费用计算表!G16)^养老金额计算!E32</f>
        <v>47819.945820328532</v>
      </c>
      <c r="G32" s="8">
        <f>SUM($F$3:F32)</f>
        <v>1092417.2368367556</v>
      </c>
    </row>
    <row r="33" spans="1:7" x14ac:dyDescent="0.25">
      <c r="A33" s="3" t="str">
        <f>IF(G33&gt;社保费用计算表!D15,"回本","亏本")</f>
        <v>回本</v>
      </c>
      <c r="B33" s="13">
        <v>31</v>
      </c>
      <c r="C33" s="8">
        <f>(社保费用计算表!C10*12)*(1+社保费用计算表!D14)^养老金额计算!B33</f>
        <v>39601.272669953534</v>
      </c>
      <c r="D33" s="8">
        <f>SUM($C$3:C33)</f>
        <v>815803.69500173838</v>
      </c>
      <c r="E33" s="3">
        <v>31</v>
      </c>
      <c r="F33" s="8">
        <f>(社保费用计算表!D16*12)*(1+社保费用计算表!G16)^养老金额计算!E33</f>
        <v>48776.344736735089</v>
      </c>
      <c r="G33" s="8">
        <f>SUM($F$3:F33)</f>
        <v>1141193.5815734908</v>
      </c>
    </row>
    <row r="34" spans="1:7" x14ac:dyDescent="0.25">
      <c r="A34" s="3" t="str">
        <f>IF(G34&gt;社保费用计算表!D15,"回本","亏本")</f>
        <v>回本</v>
      </c>
      <c r="B34" s="13">
        <v>32</v>
      </c>
      <c r="C34" s="8">
        <f>(社保费用计算表!C10*12)*(1+社保费用计算表!D14)^养老金额计算!B34</f>
        <v>40789.310850052134</v>
      </c>
      <c r="D34" s="8">
        <f>SUM($C$3:C34)</f>
        <v>856593.00585179054</v>
      </c>
      <c r="E34" s="3">
        <v>32</v>
      </c>
      <c r="F34" s="8">
        <f>(社保费用计算表!D16*12)*(1+社保费用计算表!G16)^养老金额计算!E34</f>
        <v>49751.871631469803</v>
      </c>
      <c r="G34" s="8">
        <f>SUM($F$3:F34)</f>
        <v>1190945.4532049606</v>
      </c>
    </row>
    <row r="35" spans="1:7" x14ac:dyDescent="0.25">
      <c r="A35" s="3" t="str">
        <f>IF(G35&gt;社保费用计算表!D15,"回本","亏本")</f>
        <v>回本</v>
      </c>
      <c r="B35" s="13">
        <v>33</v>
      </c>
      <c r="C35" s="8">
        <f>(社保费用计算表!C10*12)*(1+社保费用计算表!D14)^养老金额计算!B35</f>
        <v>42012.990175553699</v>
      </c>
      <c r="D35" s="8">
        <f>SUM($C$3:C35)</f>
        <v>898605.99602734426</v>
      </c>
      <c r="E35" s="3">
        <v>33</v>
      </c>
      <c r="F35" s="8">
        <f>(社保费用计算表!D16*12)*(1+社保费用计算表!G16)^养老金额计算!E35</f>
        <v>50746.9090640992</v>
      </c>
      <c r="G35" s="8">
        <f>SUM($F$3:F35)</f>
        <v>1241692.3622690598</v>
      </c>
    </row>
    <row r="36" spans="1:7" x14ac:dyDescent="0.25">
      <c r="A36" s="3" t="str">
        <f>IF(G36&gt;社保费用计算表!D15,"回本","亏本")</f>
        <v>回本</v>
      </c>
      <c r="B36" s="13">
        <v>34</v>
      </c>
      <c r="C36" s="8">
        <f>(社保费用计算表!C10*12)*(1+社保费用计算表!D14)^养老金额计算!B36</f>
        <v>43273.379880820299</v>
      </c>
      <c r="D36" s="8">
        <f>SUM($C$3:C36)</f>
        <v>941879.37590816454</v>
      </c>
      <c r="E36" s="3">
        <v>34</v>
      </c>
      <c r="F36" s="8">
        <f>(社保费用计算表!D16*12)*(1+社保费用计算表!G16)^养老金额计算!E36</f>
        <v>51761.847245381185</v>
      </c>
      <c r="G36" s="8">
        <f>SUM($F$3:F36)</f>
        <v>1293454.209514441</v>
      </c>
    </row>
    <row r="37" spans="1:7" x14ac:dyDescent="0.25">
      <c r="A37" s="3" t="str">
        <f>IF(G37&gt;社保费用计算表!D15,"回本","亏本")</f>
        <v>回本</v>
      </c>
      <c r="B37" s="13">
        <v>35</v>
      </c>
      <c r="C37" s="8">
        <f>(社保费用计算表!C10*12)*(1+社保费用计算表!D14)^养老金额计算!B37</f>
        <v>44571.581277244914</v>
      </c>
      <c r="D37" s="8">
        <f>SUM($C$3:C37)</f>
        <v>986450.9571854095</v>
      </c>
      <c r="E37" s="3">
        <v>35</v>
      </c>
      <c r="F37" s="8">
        <f>(社保费用计算表!D16*12)*(1+社保费用计算表!G16)^养老金额计算!E37</f>
        <v>52797.084190288806</v>
      </c>
      <c r="G37" s="8">
        <f>SUM($F$3:F37)</f>
        <v>1346251.2937047298</v>
      </c>
    </row>
    <row r="38" spans="1:7" x14ac:dyDescent="0.25">
      <c r="A38" s="3" t="str">
        <f>IF(G38&gt;社保费用计算表!D15,"回本","亏本")</f>
        <v>回本</v>
      </c>
      <c r="B38" s="13">
        <v>36</v>
      </c>
      <c r="C38" s="8">
        <f>(社保费用计算表!C10*12)*(1+社保费用计算表!D14)^养老金额计算!B38</f>
        <v>45908.728715562262</v>
      </c>
      <c r="D38" s="8">
        <f>SUM($C$3:C38)</f>
        <v>1032359.6859009718</v>
      </c>
      <c r="E38" s="3">
        <v>36</v>
      </c>
      <c r="F38" s="8">
        <f>(社保费用计算表!D16*12)*(1+社保费用计算表!G16)^养老金额计算!E38</f>
        <v>53853.025874094579</v>
      </c>
      <c r="G38" s="8">
        <f>SUM($F$3:F38)</f>
        <v>1400104.3195788243</v>
      </c>
    </row>
    <row r="39" spans="1:7" x14ac:dyDescent="0.25">
      <c r="A39" s="3" t="str">
        <f>IF(G39&gt;社保费用计算表!D15,"回本","亏本")</f>
        <v>回本</v>
      </c>
      <c r="B39" s="13">
        <v>37</v>
      </c>
      <c r="C39" s="8">
        <f>(社保费用计算表!C10*12)*(1+社保费用计算表!D14)^养老金额计算!B39</f>
        <v>47285.990577029123</v>
      </c>
      <c r="D39" s="8">
        <f>SUM($C$3:C39)</f>
        <v>1079645.6764780008</v>
      </c>
      <c r="E39" s="3">
        <v>37</v>
      </c>
      <c r="F39" s="8">
        <f>(社保费用计算表!D16*12)*(1+社保费用计算表!G16)^养老金额计算!E39</f>
        <v>54930.086391576478</v>
      </c>
      <c r="G39" s="8">
        <f>SUM($F$3:F39)</f>
        <v>1455034.4059704009</v>
      </c>
    </row>
    <row r="40" spans="1:7" x14ac:dyDescent="0.25">
      <c r="A40" s="3" t="str">
        <f>IF(G40&gt;社保费用计算表!D15,"回本","亏本")</f>
        <v>回本</v>
      </c>
      <c r="B40" s="13">
        <v>38</v>
      </c>
      <c r="C40" s="8">
        <f>(社保费用计算表!C10*12)*(1+社保费用计算表!D14)^养老金额计算!B40</f>
        <v>48704.570294339996</v>
      </c>
      <c r="D40" s="8">
        <f>SUM($C$3:C40)</f>
        <v>1128350.2467723407</v>
      </c>
      <c r="E40" s="3">
        <v>38</v>
      </c>
      <c r="F40" s="8">
        <f>(社保费用计算表!D16*12)*(1+社保费用计算表!G16)^养老金额计算!E40</f>
        <v>56028.688119408012</v>
      </c>
      <c r="G40" s="8">
        <f>SUM($F$3:F40)</f>
        <v>1511063.0940898089</v>
      </c>
    </row>
    <row r="41" spans="1:7" x14ac:dyDescent="0.25">
      <c r="A41" s="3" t="str">
        <f>IF(G41&gt;社保费用计算表!D15,"回本","亏本")</f>
        <v>回本</v>
      </c>
      <c r="B41" s="13">
        <v>39</v>
      </c>
      <c r="C41" s="8">
        <f>(社保费用计算表!C10*12)*(1+社保费用计算表!D14)^养老金额计算!B41</f>
        <v>50165.707403170207</v>
      </c>
      <c r="D41" s="8">
        <f>SUM($C$3:C41)</f>
        <v>1178515.9541755109</v>
      </c>
      <c r="E41" s="3">
        <v>39</v>
      </c>
      <c r="F41" s="8">
        <f>(社保费用计算表!D16*12)*(1+社保费用计算表!G16)^养老金额计算!E41</f>
        <v>57149.261881796148</v>
      </c>
      <c r="G41" s="8">
        <f>SUM($F$3:F41)</f>
        <v>1568212.3559716051</v>
      </c>
    </row>
    <row r="42" spans="1:7" x14ac:dyDescent="0.25">
      <c r="A42" s="3" t="str">
        <f>IF(G42&gt;社保费用计算表!D15,"回本","亏本")</f>
        <v>回本</v>
      </c>
      <c r="B42" s="13">
        <v>40</v>
      </c>
      <c r="C42" s="8">
        <f>(社保费用计算表!C10*12)*(1+社保费用计算表!D14)^养老金额计算!B42</f>
        <v>51670.678625265296</v>
      </c>
      <c r="D42" s="8">
        <f>SUM($C$3:C42)</f>
        <v>1230186.6328007763</v>
      </c>
      <c r="E42" s="3">
        <v>40</v>
      </c>
      <c r="F42" s="8">
        <f>(社保费用计算表!D16*12)*(1+社保费用计算表!G16)^养老金额计算!E42</f>
        <v>58292.24711943209</v>
      </c>
      <c r="G42" s="8">
        <f>SUM($F$3:F42)</f>
        <v>1626504.6030910371</v>
      </c>
    </row>
    <row r="43" spans="1:7" x14ac:dyDescent="0.25">
      <c r="A43" s="3" t="str">
        <f>IF(G43&gt;社保费用计算表!D15,"回本","亏本")</f>
        <v>回本</v>
      </c>
      <c r="B43" s="13">
        <v>41</v>
      </c>
      <c r="C43" s="8">
        <f>(社保费用计算表!C10*12)*(1+社保费用计算表!D14)^养老金额计算!B43</f>
        <v>53220.798984023262</v>
      </c>
      <c r="D43" s="8">
        <f>SUM($C$3:C43)</f>
        <v>1283407.4317847996</v>
      </c>
      <c r="E43" s="3">
        <v>41</v>
      </c>
      <c r="F43" s="8">
        <f>(社保费用计算表!D16*12)*(1+社保费用计算表!G16)^养老金额计算!E43</f>
        <v>59458.092061820724</v>
      </c>
      <c r="G43" s="8">
        <f>SUM($F$3:F43)</f>
        <v>1685962.6951528578</v>
      </c>
    </row>
    <row r="44" spans="1:7" x14ac:dyDescent="0.25">
      <c r="A44" s="3" t="str">
        <f>IF(G44&gt;社保费用计算表!D15,"回本","亏本")</f>
        <v>回本</v>
      </c>
      <c r="B44" s="13">
        <v>42</v>
      </c>
      <c r="C44" s="8">
        <f>(社保费用计算表!C10*12)*(1+社保费用计算表!D14)^养老金额计算!B44</f>
        <v>54817.422953543966</v>
      </c>
      <c r="D44" s="8">
        <f>SUM($C$3:C44)</f>
        <v>1338224.8547383435</v>
      </c>
      <c r="E44" s="3">
        <v>42</v>
      </c>
      <c r="F44" s="8">
        <f>(社保费用计算表!D16*12)*(1+社保费用计算表!G16)^养老金额计算!E44</f>
        <v>60647.253903057142</v>
      </c>
      <c r="G44" s="8">
        <f>SUM($F$3:F44)</f>
        <v>1746609.949055915</v>
      </c>
    </row>
    <row r="45" spans="1:7" x14ac:dyDescent="0.25">
      <c r="A45" s="3" t="str">
        <f>IF(G45&gt;社保费用计算表!D15,"回本","亏本")</f>
        <v>回本</v>
      </c>
      <c r="B45" s="13">
        <v>43</v>
      </c>
      <c r="C45" s="8">
        <f>(社保费用计算表!C10*12)*(1+社保费用计算表!D14)^养老金额计算!B45</f>
        <v>56461.945642150284</v>
      </c>
      <c r="D45" s="8">
        <f>SUM($C$3:C45)</f>
        <v>1394686.8003804937</v>
      </c>
      <c r="E45" s="3">
        <v>43</v>
      </c>
      <c r="F45" s="8">
        <f>(社保费用计算表!D16*12)*(1+社保费用计算表!G16)^养老金额计算!E45</f>
        <v>61860.198981118279</v>
      </c>
      <c r="G45" s="8">
        <f>SUM($F$3:F45)</f>
        <v>1808470.1480370334</v>
      </c>
    </row>
    <row r="46" spans="1:7" x14ac:dyDescent="0.25">
      <c r="A46" s="3" t="str">
        <f>IF(G46&gt;社保费用计算表!D15,"回本","亏本")</f>
        <v>回本</v>
      </c>
      <c r="B46" s="13">
        <v>44</v>
      </c>
      <c r="C46" s="8">
        <f>(社保费用计算表!C10*12)*(1+社保费用计算表!D14)^养老金额计算!B46</f>
        <v>58155.804011414781</v>
      </c>
      <c r="D46" s="8">
        <f>SUM($C$3:C46)</f>
        <v>1452842.6043919085</v>
      </c>
      <c r="E46" s="3">
        <v>44</v>
      </c>
      <c r="F46" s="8">
        <f>(社保费用计算表!D16*12)*(1+社保费用计算表!G16)^养老金额计算!E46</f>
        <v>63097.402960740656</v>
      </c>
      <c r="G46" s="8">
        <f>SUM($F$3:F46)</f>
        <v>1871567.5509977741</v>
      </c>
    </row>
    <row r="47" spans="1:7" x14ac:dyDescent="0.25">
      <c r="A47" s="3" t="str">
        <f>IF(G47&gt;社保费用计算表!D15,"回本","亏本")</f>
        <v>回本</v>
      </c>
      <c r="B47" s="13">
        <v>45</v>
      </c>
      <c r="C47" s="8">
        <f>(社保费用计算表!C10*12)*(1+社保费用计算表!D14)^养老金额计算!B47</f>
        <v>59900.478131757227</v>
      </c>
      <c r="D47" s="8">
        <f>SUM($C$3:C47)</f>
        <v>1512743.0825236656</v>
      </c>
      <c r="E47" s="3">
        <v>45</v>
      </c>
      <c r="F47" s="8">
        <f>(社保费用计算表!D16*12)*(1+社保费用计算表!G16)^养老金额计算!E47</f>
        <v>64359.351019955458</v>
      </c>
      <c r="G47" s="8">
        <f>SUM($F$3:F47)</f>
        <v>1935926.9020177296</v>
      </c>
    </row>
    <row r="48" spans="1:7" x14ac:dyDescent="0.25">
      <c r="A48" s="3" t="str">
        <f>IF(G48&gt;社保费用计算表!D15,"回本","亏本")</f>
        <v>回本</v>
      </c>
      <c r="B48" s="13">
        <v>46</v>
      </c>
      <c r="C48" s="8">
        <f>(社保费用计算表!C10*12)*(1+社保费用计算表!D14)^养老金额计算!B48</f>
        <v>61697.492475709943</v>
      </c>
      <c r="D48" s="8">
        <f>SUM($C$3:C48)</f>
        <v>1574440.5749993755</v>
      </c>
      <c r="E48" s="3">
        <v>46</v>
      </c>
      <c r="F48" s="8">
        <f>(社保费用计算表!D16*12)*(1+社保费用计算表!G16)^养老金额计算!E48</f>
        <v>65646.538040354586</v>
      </c>
      <c r="G48" s="8">
        <f>SUM($F$3:F48)</f>
        <v>2001573.4400580842</v>
      </c>
    </row>
    <row r="49" spans="1:7" x14ac:dyDescent="0.25">
      <c r="A49" s="3" t="str">
        <f>IF(G49&gt;社保费用计算表!D15,"回本","亏本")</f>
        <v>回本</v>
      </c>
      <c r="B49" s="13">
        <v>47</v>
      </c>
      <c r="C49" s="8">
        <f>(社保费用计算表!C10*12)*(1+社保费用计算表!D14)^养老金额计算!B49</f>
        <v>63548.417249981248</v>
      </c>
      <c r="D49" s="8">
        <f>SUM($C$3:C49)</f>
        <v>1637988.9922493568</v>
      </c>
      <c r="E49" s="3">
        <v>47</v>
      </c>
      <c r="F49" s="8">
        <f>(社保费用计算表!D16*12)*(1+社保费用计算表!G16)^养老金额计算!E49</f>
        <v>66959.468801161653</v>
      </c>
      <c r="G49" s="8">
        <f>SUM($F$3:F49)</f>
        <v>2068532.9088592459</v>
      </c>
    </row>
    <row r="50" spans="1:7" x14ac:dyDescent="0.25">
      <c r="A50" s="3" t="str">
        <f>IF(G50&gt;社保费用计算表!D15,"回本","亏本")</f>
        <v>回本</v>
      </c>
      <c r="B50" s="13">
        <v>48</v>
      </c>
      <c r="C50" s="8">
        <f>(社保费用计算表!C10*12)*(1+社保费用计算表!D14)^养老金额计算!B50</f>
        <v>65454.869767480683</v>
      </c>
      <c r="D50" s="8">
        <f>SUM($C$3:C50)</f>
        <v>1703443.8620168376</v>
      </c>
      <c r="E50" s="3">
        <v>48</v>
      </c>
      <c r="F50" s="8">
        <f>(社保费用计算表!D16*12)*(1+社保费用计算表!G16)^养老金额计算!E50</f>
        <v>68298.658177184887</v>
      </c>
      <c r="G50" s="8">
        <f>SUM($F$3:F50)</f>
        <v>2136831.5670364308</v>
      </c>
    </row>
    <row r="51" spans="1:7" x14ac:dyDescent="0.25">
      <c r="A51" s="3" t="str">
        <f>IF(G51&gt;社保费用计算表!D15,"回本","亏本")</f>
        <v>回本</v>
      </c>
      <c r="B51" s="13">
        <v>49</v>
      </c>
      <c r="C51" s="8">
        <f>(社保费用计算表!C10*12)*(1+社保费用计算表!D14)^养老金额计算!B51</f>
        <v>67418.515860505096</v>
      </c>
      <c r="D51" s="8">
        <f>SUM($C$3:C51)</f>
        <v>1770862.3778773427</v>
      </c>
      <c r="E51" s="3">
        <v>49</v>
      </c>
      <c r="F51" s="8">
        <f>(社保费用计算表!D16*12)*(1+社保费用计算表!G16)^养老金额计算!E51</f>
        <v>69664.631340728592</v>
      </c>
      <c r="G51" s="8">
        <f>SUM($F$3:F51)</f>
        <v>2206496.1983771594</v>
      </c>
    </row>
    <row r="52" spans="1:7" x14ac:dyDescent="0.25">
      <c r="A52" s="3" t="str">
        <f>IF(G52&gt;社保费用计算表!D15,"回本","亏本")</f>
        <v>回本</v>
      </c>
      <c r="B52" s="13">
        <v>50</v>
      </c>
      <c r="C52" s="8">
        <f>(社保费用计算表!C10*12)*(1+社保费用计算表!D14)^养老金额计算!B52</f>
        <v>69441.071336320252</v>
      </c>
      <c r="D52" s="8">
        <f>SUM($C$3:C52)</f>
        <v>1840303.4492136631</v>
      </c>
      <c r="E52" s="3">
        <v>50</v>
      </c>
      <c r="F52" s="8">
        <f>(社保费用计算表!D16*12)*(1+社保费用计算表!G16)^养老金额计算!E52</f>
        <v>71057.92396754316</v>
      </c>
      <c r="G52" s="8">
        <f>SUM($F$3:F52)</f>
        <v>2277554.1223447025</v>
      </c>
    </row>
    <row r="53" spans="1:7" x14ac:dyDescent="0.25">
      <c r="A53" s="3" t="str">
        <f>IF(G53&gt;社保费用计算表!D15,"回本","亏本")</f>
        <v>回本</v>
      </c>
      <c r="B53" s="13">
        <v>51</v>
      </c>
      <c r="C53" s="8">
        <f>(社保费用计算表!C10*12)*(1+社保费用计算表!D14)^养老金额计算!B53</f>
        <v>71524.303476409856</v>
      </c>
      <c r="D53" s="8">
        <f>SUM($C$3:C53)</f>
        <v>1911827.7526900729</v>
      </c>
      <c r="E53" s="3">
        <v>51</v>
      </c>
      <c r="F53" s="8">
        <f>(社保费用计算表!D16*12)*(1+社保费用计算表!G16)^养老金额计算!E53</f>
        <v>72479.082446894026</v>
      </c>
      <c r="G53" s="8">
        <f>SUM($F$3:F53)</f>
        <v>2350033.2047915966</v>
      </c>
    </row>
    <row r="54" spans="1:7" x14ac:dyDescent="0.25">
      <c r="A54" s="3" t="str">
        <f>IF(G54&gt;社保费用计算表!D15,"回本","亏本")</f>
        <v>回本</v>
      </c>
      <c r="B54" s="13">
        <v>52</v>
      </c>
      <c r="C54" s="8">
        <f>(社保费用计算表!C10*12)*(1+社保费用计算表!D14)^养老金额计算!B54</f>
        <v>73670.032580702144</v>
      </c>
      <c r="D54" s="8">
        <f>SUM($C$3:C54)</f>
        <v>1985497.785270775</v>
      </c>
      <c r="E54" s="3">
        <v>52</v>
      </c>
      <c r="F54" s="8">
        <f>(社保费用计算表!D16*12)*(1+社保费用计算表!G16)^养老金额计算!E54</f>
        <v>73928.664095831919</v>
      </c>
      <c r="G54" s="8">
        <f>SUM($F$3:F54)</f>
        <v>2423961.8688874287</v>
      </c>
    </row>
    <row r="55" spans="1:7" x14ac:dyDescent="0.25">
      <c r="A55" s="3" t="str">
        <f>IF(G55&gt;社保费用计算表!D15,"回本","亏本")</f>
        <v>回本</v>
      </c>
      <c r="B55" s="13">
        <v>53</v>
      </c>
      <c r="C55" s="8">
        <f>(社保费用计算表!C10*12)*(1+社保费用计算表!D14)^养老金额计算!B55</f>
        <v>75880.133558123198</v>
      </c>
      <c r="D55" s="8">
        <f>SUM($C$3:C55)</f>
        <v>2061377.9188288981</v>
      </c>
      <c r="E55" s="3">
        <v>53</v>
      </c>
      <c r="F55" s="8">
        <f>(社保费用计算表!D16*12)*(1+社保费用计算表!G16)^养老金额计算!E55</f>
        <v>75407.237377748534</v>
      </c>
      <c r="G55" s="8">
        <f>SUM($F$3:F55)</f>
        <v>2499369.106265177</v>
      </c>
    </row>
    <row r="56" spans="1:7" x14ac:dyDescent="0.25">
      <c r="A56" s="3" t="str">
        <f>IF(G56&gt;社保费用计算表!D15,"回本","亏本")</f>
        <v>回本</v>
      </c>
      <c r="B56" s="13">
        <v>54</v>
      </c>
      <c r="C56" s="8">
        <f>(社保费用计算表!C10*12)*(1+社保费用计算表!D14)^养老金额计算!B56</f>
        <v>78156.5375648669</v>
      </c>
      <c r="D56" s="8">
        <f>SUM($C$3:C56)</f>
        <v>2139534.4563937648</v>
      </c>
      <c r="E56" s="3">
        <v>54</v>
      </c>
      <c r="F56" s="8">
        <f>(社保费用计算表!D16*12)*(1+社保费用计算表!G16)^养老金额计算!E56</f>
        <v>76915.382125303513</v>
      </c>
      <c r="G56" s="8">
        <f>SUM($F$3:F56)</f>
        <v>2576284.4883904806</v>
      </c>
    </row>
    <row r="57" spans="1:7" x14ac:dyDescent="0.25">
      <c r="A57" s="3" t="str">
        <f>IF(G57&gt;社保费用计算表!D15,"回本","亏本")</f>
        <v>回本</v>
      </c>
      <c r="B57" s="13">
        <v>55</v>
      </c>
      <c r="C57" s="8">
        <f>(社保费用计算表!C10*12)*(1+社保费用计算表!D14)^养老金额计算!B57</f>
        <v>80501.233691812915</v>
      </c>
      <c r="D57" s="8">
        <f>SUM($C$3:C57)</f>
        <v>2220035.6900855778</v>
      </c>
      <c r="E57" s="3">
        <v>55</v>
      </c>
      <c r="F57" s="8">
        <f>(社保费用计算表!D16*12)*(1+社保费用计算表!G16)^养老金额计算!E57</f>
        <v>78453.68976780957</v>
      </c>
      <c r="G57" s="8">
        <f>SUM($F$3:F57)</f>
        <v>2654738.1781582902</v>
      </c>
    </row>
    <row r="58" spans="1:7" x14ac:dyDescent="0.25">
      <c r="A58" s="3" t="str">
        <f>IF(G58&gt;社保费用计算表!D15,"回本","亏本")</f>
        <v>回本</v>
      </c>
      <c r="B58" s="13">
        <v>56</v>
      </c>
      <c r="C58" s="8">
        <f>(社保费用计算表!C10*12)*(1+社保费用计算表!D14)^养老金额计算!B58</f>
        <v>82916.270702567286</v>
      </c>
      <c r="D58" s="8">
        <f>SUM($C$3:C58)</f>
        <v>2302951.9607881452</v>
      </c>
      <c r="E58" s="3">
        <v>56</v>
      </c>
      <c r="F58" s="8">
        <f>(社保费用计算表!D16*12)*(1+社保费用计算表!G16)^养老金额计算!E58</f>
        <v>80022.763563165761</v>
      </c>
      <c r="G58" s="8">
        <f>SUM($F$3:F58)</f>
        <v>2734760.9417214561</v>
      </c>
    </row>
    <row r="59" spans="1:7" x14ac:dyDescent="0.25">
      <c r="A59" s="3" t="str">
        <f>IF(G59&gt;社保费用计算表!D15,"回本","亏本")</f>
        <v>回本</v>
      </c>
      <c r="B59" s="13">
        <v>57</v>
      </c>
      <c r="C59" s="8">
        <f>(社保费用计算表!C10*12)*(1+社保费用计算表!D14)^养老金额计算!B59</f>
        <v>85403.758823644312</v>
      </c>
      <c r="D59" s="8">
        <f>SUM($C$3:C59)</f>
        <v>2388355.7196117896</v>
      </c>
      <c r="E59" s="3">
        <v>57</v>
      </c>
      <c r="F59" s="8">
        <f>(社保费用计算表!D16*12)*(1+社保费用计算表!G16)^养老金额计算!E59</f>
        <v>81623.218834429077</v>
      </c>
      <c r="G59" s="8">
        <f>SUM($F$3:F59)</f>
        <v>2816384.1605558852</v>
      </c>
    </row>
    <row r="60" spans="1:7" x14ac:dyDescent="0.25">
      <c r="A60" s="3" t="str">
        <f>IF(G60&gt;社保费用计算表!D15,"回本","亏本")</f>
        <v>回本</v>
      </c>
      <c r="B60" s="13">
        <v>58</v>
      </c>
      <c r="C60" s="8">
        <f>(社保费用计算表!C10*12)*(1+社保费用计算表!D14)^养老金额计算!B60</f>
        <v>87965.87158835365</v>
      </c>
      <c r="D60" s="8">
        <f>SUM($C$3:C60)</f>
        <v>2476321.5912001431</v>
      </c>
      <c r="E60" s="3">
        <v>58</v>
      </c>
      <c r="F60" s="8">
        <f>(社保费用计算表!D16*12)*(1+社保费用计算表!G16)^养老金额计算!E60</f>
        <v>83255.683211117663</v>
      </c>
      <c r="G60" s="8">
        <f>SUM($F$3:F60)</f>
        <v>2899639.8437670027</v>
      </c>
    </row>
    <row r="61" spans="1:7" x14ac:dyDescent="0.25">
      <c r="A61" s="3" t="str">
        <f>IF(G61&gt;社保费用计算表!D15,"回本","亏本")</f>
        <v>回本</v>
      </c>
      <c r="B61" s="13">
        <v>59</v>
      </c>
      <c r="C61" s="8">
        <f>(社保费用计算表!C10*12)*(1+社保费用计算表!D14)^养老金额计算!B61</f>
        <v>90604.84773600426</v>
      </c>
      <c r="D61" s="8">
        <f>SUM($C$3:C61)</f>
        <v>2566926.4389361474</v>
      </c>
      <c r="E61" s="3">
        <v>59</v>
      </c>
      <c r="F61" s="8">
        <f>(社保费用计算表!D16*12)*(1+社保费用计算表!G16)^养老金额计算!E61</f>
        <v>84920.796875340005</v>
      </c>
      <c r="G61" s="8">
        <f>SUM($F$3:F61)</f>
        <v>2984560.6406423426</v>
      </c>
    </row>
    <row r="62" spans="1:7" x14ac:dyDescent="0.25">
      <c r="A62" s="3" t="str">
        <f>IF(G62&gt;社保费用计算表!D15,"回本","亏本")</f>
        <v>回本</v>
      </c>
      <c r="B62" s="13">
        <v>60</v>
      </c>
      <c r="C62" s="8">
        <f>(社保费用计算表!C10*12)*(1+社保费用计算表!D14)^养老金额计算!B62</f>
        <v>93322.993168084373</v>
      </c>
      <c r="D62" s="8">
        <f>SUM($C$3:C62)</f>
        <v>2660249.4321042318</v>
      </c>
      <c r="E62" s="3">
        <v>60</v>
      </c>
      <c r="F62" s="8">
        <f>(社保费用计算表!D16*12)*(1+社保费用计算表!G16)^养老金额计算!E62</f>
        <v>86619.212812846832</v>
      </c>
      <c r="G62" s="8">
        <f>SUM($F$3:F62)</f>
        <v>3071179.8534551896</v>
      </c>
    </row>
    <row r="63" spans="1:7" x14ac:dyDescent="0.25">
      <c r="A63" s="3" t="str">
        <f>IF(G63&gt;社保费用计算表!D15,"回本","亏本")</f>
        <v>回本</v>
      </c>
      <c r="E63" s="3">
        <v>61</v>
      </c>
      <c r="F63" s="12">
        <f>(社保费用计算表!D16*12)*(1+社保费用计算表!G16)^养老金额计算!E63</f>
        <v>88351.597069103751</v>
      </c>
      <c r="G63" s="8">
        <f>SUM($F$3:F63)</f>
        <v>3159531.4505242934</v>
      </c>
    </row>
    <row r="64" spans="1:7" x14ac:dyDescent="0.25">
      <c r="A64" s="3" t="str">
        <f>IF(G64&gt;社保费用计算表!D15,"回本","亏本")</f>
        <v>回本</v>
      </c>
      <c r="E64" s="3">
        <v>62</v>
      </c>
      <c r="F64" s="12">
        <f>(社保费用计算表!D16*12)*(1+社保费用计算表!G16)^养老金额计算!E64</f>
        <v>90118.629010485834</v>
      </c>
      <c r="G64" s="8">
        <f>SUM($F$3:F64)</f>
        <v>3249650.0795347793</v>
      </c>
    </row>
    <row r="65" spans="1:7" x14ac:dyDescent="0.25">
      <c r="A65" s="3" t="str">
        <f>IF(G65&gt;社保费用计算表!D15,"回本","亏本")</f>
        <v>回本</v>
      </c>
      <c r="E65" s="3">
        <v>63</v>
      </c>
      <c r="F65" s="12">
        <f>(社保费用计算表!D16*12)*(1+社保费用计算表!G16)^养老金额计算!E65</f>
        <v>91921.001590695538</v>
      </c>
      <c r="G65" s="8">
        <f>SUM($F$3:F65)</f>
        <v>3341571.081125475</v>
      </c>
    </row>
    <row r="66" spans="1:7" x14ac:dyDescent="0.25">
      <c r="A66" s="3" t="str">
        <f>IF(G66&gt;社保费用计算表!D15,"回本","亏本")</f>
        <v>回本</v>
      </c>
      <c r="E66" s="3">
        <v>64</v>
      </c>
      <c r="F66" s="12">
        <f>(社保费用计算表!D16*12)*(1+社保费用计算表!G16)^养老金额计算!E66</f>
        <v>93759.421622509457</v>
      </c>
      <c r="G66" s="8">
        <f>SUM($F$3:F66)</f>
        <v>3435330.5027479846</v>
      </c>
    </row>
    <row r="67" spans="1:7" x14ac:dyDescent="0.25">
      <c r="A67" s="3" t="str">
        <f>IF(G67&gt;社保费用计算表!D15,"回本","亏本")</f>
        <v>回本</v>
      </c>
      <c r="E67" s="3">
        <v>65</v>
      </c>
      <c r="F67" s="12">
        <f>(社保费用计算表!D16*12)*(1+社保费用计算表!G16)^养老金额计算!E67</f>
        <v>95634.610054959659</v>
      </c>
      <c r="G67" s="8">
        <f>SUM($F$3:F67)</f>
        <v>3530965.1128029441</v>
      </c>
    </row>
    <row r="68" spans="1:7" x14ac:dyDescent="0.25">
      <c r="A68" s="3" t="str">
        <f>IF(G68&gt;社保费用计算表!D15,"回本","亏本")</f>
        <v>回本</v>
      </c>
      <c r="E68" s="3">
        <v>66</v>
      </c>
      <c r="F68" s="12">
        <f>(社保费用计算表!D16*12)*(1+社保费用计算表!G16)^养老金额计算!E68</f>
        <v>97547.302256058843</v>
      </c>
      <c r="G68" s="8">
        <f>SUM($F$3:F68)</f>
        <v>3628512.415059003</v>
      </c>
    </row>
    <row r="69" spans="1:7" x14ac:dyDescent="0.25">
      <c r="A69" s="3" t="str">
        <f>IF(G69&gt;社保费用计算表!D15,"回本","亏本")</f>
        <v>回本</v>
      </c>
      <c r="E69" s="3">
        <v>67</v>
      </c>
      <c r="F69" s="12">
        <f>(社保费用计算表!D16*12)*(1+社保费用计算表!G16)^养老金额计算!E69</f>
        <v>99498.248301180021</v>
      </c>
      <c r="G69" s="8">
        <f>SUM($F$3:F69)</f>
        <v>3728010.6633601831</v>
      </c>
    </row>
    <row r="70" spans="1:7" x14ac:dyDescent="0.25">
      <c r="A70" s="3" t="str">
        <f>IF(G70&gt;社保费用计算表!D15,"回本","亏本")</f>
        <v>回本</v>
      </c>
      <c r="E70" s="3">
        <v>68</v>
      </c>
      <c r="F70" s="12">
        <f>(社保费用计算表!D16*12)*(1+社保费用计算表!G16)^养老金额计算!E70</f>
        <v>101488.21326720361</v>
      </c>
      <c r="G70" s="8">
        <f>SUM($F$3:F70)</f>
        <v>3829498.8766273865</v>
      </c>
    </row>
    <row r="71" spans="1:7" x14ac:dyDescent="0.25">
      <c r="A71" s="3" t="str">
        <f>IF(G71&gt;社保费用计算表!D15,"回本","亏本")</f>
        <v>回本</v>
      </c>
      <c r="E71" s="3">
        <v>69</v>
      </c>
      <c r="F71" s="12">
        <f>(社保费用计算表!D16*12)*(1+社保费用计算表!G16)^养老金额计算!E71</f>
        <v>103517.97753254769</v>
      </c>
      <c r="G71" s="8">
        <f>SUM($F$3:F71)</f>
        <v>3933016.8541599344</v>
      </c>
    </row>
    <row r="72" spans="1:7" x14ac:dyDescent="0.25">
      <c r="A72" s="3" t="str">
        <f>IF(G72&gt;社保费用计算表!D15,"回本","亏本")</f>
        <v>回本</v>
      </c>
      <c r="E72" s="3">
        <v>70</v>
      </c>
      <c r="F72" s="12">
        <f>(社保费用计算表!D16*12)*(1+社保费用计算表!G16)^养老金额计算!E72</f>
        <v>105588.33708319865</v>
      </c>
      <c r="G72" s="8">
        <f>SUM($F$3:F72)</f>
        <v>4038605.191243133</v>
      </c>
    </row>
    <row r="73" spans="1:7" x14ac:dyDescent="0.25">
      <c r="A73" s="3" t="str">
        <f>IF(G73&gt;社保费用计算表!D15,"回本","亏本")</f>
        <v>回本</v>
      </c>
      <c r="E73" s="3">
        <v>71</v>
      </c>
      <c r="F73" s="12">
        <f>(社保费用计算表!D16*12)*(1+社保费用计算表!G16)^养老金额计算!E73</f>
        <v>107700.10382486261</v>
      </c>
      <c r="G73" s="8">
        <f>SUM($F$3:F73)</f>
        <v>4146305.2950679958</v>
      </c>
    </row>
    <row r="74" spans="1:7" x14ac:dyDescent="0.25">
      <c r="A74" s="3" t="str">
        <f>IF(G74&gt;社保费用计算表!D15,"回本","亏本")</f>
        <v>回本</v>
      </c>
      <c r="E74" s="3">
        <v>72</v>
      </c>
      <c r="F74" s="12">
        <f>(社保费用计算表!D16*12)*(1+社保费用计算表!G16)^养老金额计算!E74</f>
        <v>109854.10590135987</v>
      </c>
      <c r="G74" s="8">
        <f>SUM($F$3:F74)</f>
        <v>4256159.4009693554</v>
      </c>
    </row>
    <row r="75" spans="1:7" x14ac:dyDescent="0.25">
      <c r="A75" s="3" t="str">
        <f>IF(G75&gt;社保费用计算表!D15,"回本","亏本")</f>
        <v>回本</v>
      </c>
      <c r="E75" s="3">
        <v>73</v>
      </c>
      <c r="F75" s="12">
        <f>(社保费用计算表!D16*12)*(1+社保费用计算表!G16)^养老金额计算!E75</f>
        <v>112051.18801938706</v>
      </c>
      <c r="G75" s="8">
        <f>SUM($F$3:F75)</f>
        <v>4368210.5889887428</v>
      </c>
    </row>
    <row r="76" spans="1:7" x14ac:dyDescent="0.25">
      <c r="A76" s="3" t="str">
        <f>IF(G76&gt;社保费用计算表!D15,"回本","亏本")</f>
        <v>回本</v>
      </c>
      <c r="E76" s="3">
        <v>74</v>
      </c>
      <c r="F76" s="12">
        <f>(社保费用计算表!D16*12)*(1+社保费用计算表!G16)^养老金额计算!E76</f>
        <v>114292.21177977482</v>
      </c>
      <c r="G76" s="8">
        <f>SUM($F$3:F76)</f>
        <v>4482502.8007685179</v>
      </c>
    </row>
    <row r="77" spans="1:7" x14ac:dyDescent="0.25">
      <c r="A77" s="3" t="str">
        <f>IF(G77&gt;社保费用计算表!D15,"回本","亏本")</f>
        <v>回本</v>
      </c>
      <c r="E77" s="3">
        <v>75</v>
      </c>
      <c r="F77" s="12">
        <f>(社保费用计算表!D16*12)*(1+社保费用计算表!G16)^养老金额计算!E77</f>
        <v>116578.05601537028</v>
      </c>
      <c r="G77" s="8">
        <f>SUM($F$3:F77)</f>
        <v>4599080.8567838883</v>
      </c>
    </row>
    <row r="78" spans="1:7" x14ac:dyDescent="0.25">
      <c r="A78" s="3" t="str">
        <f>IF(G78&gt;社保费用计算表!D15,"回本","亏本")</f>
        <v>回本</v>
      </c>
      <c r="E78" s="3">
        <v>76</v>
      </c>
      <c r="F78" s="12">
        <f>(社保费用计算表!D16*12)*(1+社保费用计算表!G16)^养老金额计算!E78</f>
        <v>118909.61713567772</v>
      </c>
      <c r="G78" s="8">
        <f>SUM($F$3:F78)</f>
        <v>4717990.4739195658</v>
      </c>
    </row>
    <row r="79" spans="1:7" x14ac:dyDescent="0.25">
      <c r="A79" s="3" t="str">
        <f>IF(G79&gt;社保费用计算表!D15,"回本","亏本")</f>
        <v>回本</v>
      </c>
      <c r="E79" s="3">
        <v>77</v>
      </c>
      <c r="F79" s="12">
        <f>(社保费用计算表!D16*12)*(1+社保费用计算表!G16)^养老金额计算!E79</f>
        <v>121287.80947839127</v>
      </c>
      <c r="G79" s="8">
        <f>SUM($F$3:F79)</f>
        <v>4839278.2833979568</v>
      </c>
    </row>
    <row r="80" spans="1:7" x14ac:dyDescent="0.25">
      <c r="A80" s="3" t="str">
        <f>IF(G80&gt;社保费用计算表!D15,"回本","亏本")</f>
        <v>回本</v>
      </c>
      <c r="E80" s="3">
        <v>78</v>
      </c>
      <c r="F80" s="12">
        <f>(社保费用计算表!D16*12)*(1+社保费用计算表!G16)^养老金额计算!E80</f>
        <v>123713.56566795909</v>
      </c>
      <c r="G80" s="8">
        <f>SUM($F$3:F80)</f>
        <v>4962991.8490659157</v>
      </c>
    </row>
    <row r="81" spans="1:7" x14ac:dyDescent="0.25">
      <c r="A81" s="3" t="str">
        <f>IF(G81&gt;社保费用计算表!D15,"回本","亏本")</f>
        <v>回本</v>
      </c>
      <c r="E81" s="3">
        <v>79</v>
      </c>
      <c r="F81" s="12">
        <f>(社保费用计算表!D16*12)*(1+社保费用计算表!G16)^养老金额计算!E81</f>
        <v>126187.83698131825</v>
      </c>
      <c r="G81" s="8">
        <f>SUM($F$3:F81)</f>
        <v>5089179.6860472336</v>
      </c>
    </row>
    <row r="82" spans="1:7" x14ac:dyDescent="0.25">
      <c r="A82" s="3" t="str">
        <f>IF(G82&gt;社保费用计算表!D15,"回本","亏本")</f>
        <v>回本</v>
      </c>
      <c r="E82" s="3">
        <v>80</v>
      </c>
      <c r="F82" s="12">
        <f>(社保费用计算表!D16*12)*(1+社保费用计算表!G16)^养老金额计算!E82</f>
        <v>128711.59372094463</v>
      </c>
      <c r="G82" s="8">
        <f>SUM($F$3:F82)</f>
        <v>5217891.2797681782</v>
      </c>
    </row>
    <row r="83" spans="1:7" x14ac:dyDescent="0.25">
      <c r="A83" s="3" t="str">
        <f>IF(G83&gt;社保费用计算表!D15,"回本","亏本")</f>
        <v>回本</v>
      </c>
      <c r="E83" s="3">
        <v>81</v>
      </c>
      <c r="F83" s="12">
        <f>(社保费用计算表!D16*12)*(1+社保费用计算表!G16)^养老金额计算!E83</f>
        <v>131285.82559536351</v>
      </c>
      <c r="G83" s="8">
        <f>SUM($F$3:F83)</f>
        <v>5349177.1053635422</v>
      </c>
    </row>
    <row r="84" spans="1:7" x14ac:dyDescent="0.25">
      <c r="A84" s="3" t="str">
        <f>IF(G84&gt;社保费用计算表!D15,"回本","亏本")</f>
        <v>回本</v>
      </c>
      <c r="E84" s="3">
        <v>82</v>
      </c>
      <c r="F84" s="12">
        <f>(社保费用计算表!D16*12)*(1+社保费用计算表!G16)^养老金额计算!E84</f>
        <v>133911.54210727077</v>
      </c>
      <c r="G84" s="8">
        <f>SUM($F$3:F84)</f>
        <v>5483088.6474708132</v>
      </c>
    </row>
    <row r="85" spans="1:7" x14ac:dyDescent="0.25">
      <c r="A85" s="3" t="str">
        <f>IF(G85&gt;社保费用计算表!D15,"回本","亏本")</f>
        <v>回本</v>
      </c>
      <c r="E85" s="3">
        <v>83</v>
      </c>
      <c r="F85" s="12">
        <f>(社保费用计算表!D16*12)*(1+社保费用计算表!G16)^养老金额计算!E85</f>
        <v>136589.77294941619</v>
      </c>
      <c r="G85" s="8">
        <f>SUM($F$3:F85)</f>
        <v>5619678.4204202294</v>
      </c>
    </row>
    <row r="86" spans="1:7" x14ac:dyDescent="0.25">
      <c r="A86" s="3" t="str">
        <f>IF(G86&gt;社保费用计算表!D15,"回本","亏本")</f>
        <v>回本</v>
      </c>
      <c r="E86" s="3">
        <v>84</v>
      </c>
      <c r="F86" s="12">
        <f>(社保费用计算表!D16*12)*(1+社保费用计算表!G16)^养老金额计算!E86</f>
        <v>139321.56840840454</v>
      </c>
      <c r="G86" s="8">
        <f>SUM($F$3:F86)</f>
        <v>5758999.9888286339</v>
      </c>
    </row>
    <row r="87" spans="1:7" x14ac:dyDescent="0.25">
      <c r="A87" s="3" t="str">
        <f>IF(G87&gt;社保费用计算表!D15,"回本","亏本")</f>
        <v>回本</v>
      </c>
      <c r="E87" s="3">
        <v>85</v>
      </c>
      <c r="F87" s="12">
        <f>(社保费用计算表!D16*12)*(1+社保费用计算表!G16)^养老金额计算!E87</f>
        <v>142107.99977657263</v>
      </c>
      <c r="G87" s="8">
        <f>SUM($F$3:F87)</f>
        <v>5901107.9886052068</v>
      </c>
    </row>
    <row r="88" spans="1:7" x14ac:dyDescent="0.25">
      <c r="A88" s="3" t="str">
        <f>IF(G88&gt;社保费用计算表!D15,"回本","亏本")</f>
        <v>回本</v>
      </c>
      <c r="E88" s="3">
        <v>86</v>
      </c>
      <c r="F88" s="12">
        <f>(社保费用计算表!D16*12)*(1+社保费用计算表!G16)^养老金额计算!E88</f>
        <v>144950.15977210409</v>
      </c>
      <c r="G88" s="8">
        <f>SUM($F$3:F88)</f>
        <v>6046058.1483773105</v>
      </c>
    </row>
    <row r="89" spans="1:7" x14ac:dyDescent="0.25">
      <c r="A89" s="3" t="str">
        <f>IF(G89&gt;社保费用计算表!D15,"回本","亏本")</f>
        <v>回本</v>
      </c>
      <c r="E89" s="3">
        <v>87</v>
      </c>
      <c r="F89" s="12">
        <f>(社保费用计算表!D16*12)*(1+社保费用计算表!G16)^养老金额计算!E89</f>
        <v>147849.16296754612</v>
      </c>
      <c r="G89" s="8">
        <f>SUM($F$3:F89)</f>
        <v>6193907.3113448564</v>
      </c>
    </row>
    <row r="90" spans="1:7" x14ac:dyDescent="0.25">
      <c r="A90" s="3" t="str">
        <f>IF(G90&gt;社保费用计算表!D15,"回本","亏本")</f>
        <v>回本</v>
      </c>
      <c r="E90" s="3">
        <v>88</v>
      </c>
      <c r="F90" s="12">
        <f>(社保费用计算表!D16*12)*(1+社保费用计算表!G16)^养老金额计算!E90</f>
        <v>150806.14622689705</v>
      </c>
      <c r="G90" s="8">
        <f>SUM($F$3:F90)</f>
        <v>6344713.4575717533</v>
      </c>
    </row>
    <row r="91" spans="1:7" x14ac:dyDescent="0.25">
      <c r="A91" s="3" t="str">
        <f>IF(G91&gt;社保费用计算表!D15,"回本","亏本")</f>
        <v>回本</v>
      </c>
      <c r="E91" s="3">
        <v>89</v>
      </c>
      <c r="F91" s="12">
        <f>(社保费用计算表!D16*12)*(1+社保费用计算表!G16)^养老金额计算!E91</f>
        <v>153822.269151435</v>
      </c>
      <c r="G91" s="8">
        <f>SUM($F$3:F91)</f>
        <v>6498535.7267231885</v>
      </c>
    </row>
    <row r="92" spans="1:7" x14ac:dyDescent="0.25">
      <c r="A92" s="3" t="str">
        <f>IF(G92&gt;社保费用计算表!D15,"回本","亏本")</f>
        <v>回本</v>
      </c>
      <c r="E92" s="3">
        <v>90</v>
      </c>
      <c r="F92" s="12">
        <f>(社保费用计算表!D16*12)*(1+社保费用计算表!G16)^养老金额计算!E92</f>
        <v>156898.71453446371</v>
      </c>
      <c r="G92" s="8">
        <f>SUM($F$3:F92)</f>
        <v>6655434.4412576519</v>
      </c>
    </row>
    <row r="93" spans="1:7" x14ac:dyDescent="0.25">
      <c r="A93" s="3" t="str">
        <f>IF(G93&gt;社保费用计算表!D15,"回本","亏本")</f>
        <v>回本</v>
      </c>
      <c r="E93" s="3">
        <v>91</v>
      </c>
      <c r="F93" s="12">
        <f>(社保费用计算表!D16*12)*(1+社保费用计算表!G16)^养老金额计算!E93</f>
        <v>160036.68882515296</v>
      </c>
      <c r="G93" s="8">
        <f>SUM($F$3:F93)</f>
        <v>6815471.1300828047</v>
      </c>
    </row>
    <row r="94" spans="1:7" x14ac:dyDescent="0.25">
      <c r="A94" s="3" t="str">
        <f>IF(G94&gt;社保费用计算表!D15,"回本","亏本")</f>
        <v>回本</v>
      </c>
      <c r="E94" s="3">
        <v>92</v>
      </c>
      <c r="F94" s="12">
        <f>(社保费用计算表!D16*12)*(1+社保费用计算表!G16)^养老金额计算!E94</f>
        <v>163237.42260165606</v>
      </c>
      <c r="G94" s="8">
        <f>SUM($F$3:F94)</f>
        <v>6978708.5526844608</v>
      </c>
    </row>
    <row r="95" spans="1:7" x14ac:dyDescent="0.25">
      <c r="A95" s="3" t="str">
        <f>IF(G95&gt;社保费用计算表!D15,"回本","亏本")</f>
        <v>回本</v>
      </c>
      <c r="E95" s="3">
        <v>93</v>
      </c>
      <c r="F95" s="12">
        <f>(社保费用计算表!D16*12)*(1+社保费用计算表!G16)^养老金额计算!E95</f>
        <v>166502.17105368915</v>
      </c>
      <c r="G95" s="8">
        <f>SUM($F$3:F95)</f>
        <v>7145210.7237381497</v>
      </c>
    </row>
    <row r="96" spans="1:7" x14ac:dyDescent="0.25">
      <c r="A96" s="3" t="str">
        <f>IF(G96&gt;社保费用计算表!D15,"回本","亏本")</f>
        <v>回本</v>
      </c>
      <c r="E96" s="3">
        <v>94</v>
      </c>
      <c r="F96" s="12">
        <f>(社保费用计算表!D16*12)*(1+社保费用计算表!G16)^养老金额计算!E96</f>
        <v>169832.21447476296</v>
      </c>
      <c r="G96" s="8">
        <f>SUM($F$3:F96)</f>
        <v>7315042.9382129125</v>
      </c>
    </row>
    <row r="97" spans="1:7" x14ac:dyDescent="0.25">
      <c r="A97" s="3" t="str">
        <f>IF(G97&gt;社保费用计算表!D15,"回本","亏本")</f>
        <v>回本</v>
      </c>
      <c r="E97" s="3">
        <v>95</v>
      </c>
      <c r="F97" s="12">
        <f>(社保费用计算表!D16*12)*(1+社保费用计算表!G16)^养老金额计算!E97</f>
        <v>173228.85876425818</v>
      </c>
      <c r="G97" s="8">
        <f>SUM($F$3:F97)</f>
        <v>7488271.7969771707</v>
      </c>
    </row>
    <row r="98" spans="1:7" x14ac:dyDescent="0.25">
      <c r="A98" s="3" t="str">
        <f>IF(G98&gt;社保费用计算表!D15,"回本","亏本")</f>
        <v>回本</v>
      </c>
      <c r="E98" s="3">
        <v>96</v>
      </c>
      <c r="F98" s="12">
        <f>(社保费用计算表!D16*12)*(1+社保费用计算表!G16)^养老金额计算!E98</f>
        <v>176693.43593954336</v>
      </c>
      <c r="G98" s="8">
        <f>SUM($F$3:F98)</f>
        <v>7664965.2329167137</v>
      </c>
    </row>
    <row r="99" spans="1:7" x14ac:dyDescent="0.25">
      <c r="A99" s="3" t="str">
        <f>IF(G99&gt;社保费用计算表!D15,"回本","亏本")</f>
        <v>回本</v>
      </c>
      <c r="E99" s="3">
        <v>97</v>
      </c>
      <c r="F99" s="12">
        <f>(社保费用计算表!D16*12)*(1+社保费用计算表!G16)^养老金额计算!E99</f>
        <v>180227.30465833424</v>
      </c>
      <c r="G99" s="8">
        <f>SUM($F$3:F99)</f>
        <v>7845192.5375750475</v>
      </c>
    </row>
    <row r="100" spans="1:7" x14ac:dyDescent="0.25">
      <c r="A100" s="3" t="str">
        <f>IF(G100&gt;社保费用计算表!D15,"回本","亏本")</f>
        <v>回本</v>
      </c>
      <c r="E100" s="3">
        <v>98</v>
      </c>
      <c r="F100" s="12">
        <f>(社保费用计算表!D16*12)*(1+社保费用计算表!G16)^养老金额计算!E100</f>
        <v>183831.8507515009</v>
      </c>
      <c r="G100" s="8">
        <f>SUM($F$3:F100)</f>
        <v>8029024.388326548</v>
      </c>
    </row>
    <row r="101" spans="1:7" x14ac:dyDescent="0.25">
      <c r="A101" s="3" t="str">
        <f>IF(G101&gt;社保费用计算表!D15,"回本","亏本")</f>
        <v>回本</v>
      </c>
      <c r="E101" s="3">
        <v>99</v>
      </c>
      <c r="F101" s="12">
        <f>(社保费用计算表!D16*12)*(1+社保费用计算表!G16)^养老金额计算!E101</f>
        <v>187508.48776653095</v>
      </c>
      <c r="G101" s="8">
        <f>SUM($F$3:F101)</f>
        <v>8216532.8760930793</v>
      </c>
    </row>
    <row r="102" spans="1:7" x14ac:dyDescent="0.25">
      <c r="A102" s="3" t="str">
        <f>IF(G102&gt;社保费用计算表!D15,"回本","亏本")</f>
        <v>回本</v>
      </c>
      <c r="E102" s="3">
        <v>100</v>
      </c>
      <c r="F102" s="12">
        <f>(社保费用计算表!D16*12)*(1+社保费用计算表!G16)^养老金额计算!E102</f>
        <v>191258.65752186155</v>
      </c>
      <c r="G102" s="8">
        <f>SUM($F$3:F102)</f>
        <v>8407791.5336149409</v>
      </c>
    </row>
    <row r="103" spans="1:7" x14ac:dyDescent="0.25">
      <c r="A103" s="3" t="str">
        <f>IF(G103&gt;社保费用计算表!D15,"回本","亏本")</f>
        <v>回本</v>
      </c>
      <c r="E103" s="3">
        <v>101</v>
      </c>
      <c r="F103" s="12">
        <f>(社保费用计算表!D16*12)*(1+社保费用计算表!G16)^养老金额计算!E103</f>
        <v>195083.83067229879</v>
      </c>
      <c r="G103" s="8">
        <f>SUM($F$3:F103)</f>
        <v>8602875.3642872404</v>
      </c>
    </row>
    <row r="104" spans="1:7" x14ac:dyDescent="0.25">
      <c r="A104" s="3" t="str">
        <f>IF(G104&gt;社保费用计算表!D15,"回本","亏本")</f>
        <v>回本</v>
      </c>
      <c r="E104" s="3">
        <v>102</v>
      </c>
      <c r="F104" s="12">
        <f>(社保费用计算表!D16*12)*(1+社保费用计算表!G16)^养老金额计算!E104</f>
        <v>198985.5072857448</v>
      </c>
      <c r="G104" s="8">
        <f>SUM($F$3:F104)</f>
        <v>8801860.8715729844</v>
      </c>
    </row>
    <row r="105" spans="1:7" x14ac:dyDescent="0.25">
      <c r="A105" s="3" t="str">
        <f>IF(G105&gt;社保费用计算表!D15,"回本","亏本")</f>
        <v>回本</v>
      </c>
      <c r="E105" s="3">
        <v>103</v>
      </c>
      <c r="F105" s="12">
        <f>(社保费用计算表!D16*12)*(1+社保费用计算表!G16)^养老金额计算!E105</f>
        <v>202965.2174314596</v>
      </c>
      <c r="G105" s="8">
        <f>SUM($F$3:F105)</f>
        <v>9004826.089004444</v>
      </c>
    </row>
    <row r="106" spans="1:7" x14ac:dyDescent="0.25">
      <c r="A106" s="3" t="str">
        <f>IF(G106&gt;社保费用计算表!D15,"回本","亏本")</f>
        <v>回本</v>
      </c>
      <c r="E106" s="3">
        <v>104</v>
      </c>
      <c r="F106" s="12">
        <f>(社保费用计算表!D16*12)*(1+社保费用计算表!G16)^养老金额计算!E106</f>
        <v>207024.52178008886</v>
      </c>
      <c r="G106" s="8">
        <f>SUM($F$3:F106)</f>
        <v>9211850.6107845325</v>
      </c>
    </row>
    <row r="107" spans="1:7" x14ac:dyDescent="0.25">
      <c r="A107" s="3" t="str">
        <f>IF(G107&gt;社保费用计算表!D15,"回本","亏本")</f>
        <v>回本</v>
      </c>
      <c r="E107" s="3">
        <v>105</v>
      </c>
      <c r="F107" s="12">
        <f>(社保费用计算表!D16*12)*(1+社保费用计算表!G16)^养老金额计算!E107</f>
        <v>211165.01221569063</v>
      </c>
      <c r="G107" s="8">
        <f>SUM($F$3:F107)</f>
        <v>9423015.6230002232</v>
      </c>
    </row>
    <row r="108" spans="1:7" x14ac:dyDescent="0.25">
      <c r="A108" s="3" t="str">
        <f>IF(G108&gt;社保费用计算表!D15,"回本","亏本")</f>
        <v>回本</v>
      </c>
      <c r="E108" s="3">
        <v>106</v>
      </c>
      <c r="F108" s="12">
        <f>(社保费用计算表!D16*12)*(1+社保费用计算表!G16)^养老金额计算!E108</f>
        <v>215388.31246000441</v>
      </c>
      <c r="G108" s="8">
        <f>SUM($F$3:F108)</f>
        <v>9638403.9354602285</v>
      </c>
    </row>
    <row r="109" spans="1:7" x14ac:dyDescent="0.25">
      <c r="A109" s="3" t="str">
        <f>IF(G109&gt;社保费用计算表!D15,"回本","亏本")</f>
        <v>回本</v>
      </c>
      <c r="E109" s="3">
        <v>107</v>
      </c>
      <c r="F109" s="12">
        <f>(社保费用计算表!D16*12)*(1+社保费用计算表!G16)^养老金额计算!E109</f>
        <v>219696.07870920451</v>
      </c>
      <c r="G109" s="8">
        <f>SUM($F$3:F109)</f>
        <v>9858100.0141694322</v>
      </c>
    </row>
    <row r="110" spans="1:7" x14ac:dyDescent="0.25">
      <c r="A110" s="3" t="str">
        <f>IF(G110&gt;社保费用计算表!D15,"回本","亏本")</f>
        <v>回本</v>
      </c>
      <c r="E110" s="3">
        <v>108</v>
      </c>
      <c r="F110" s="12">
        <f>(社保费用计算表!D16*12)*(1+社保费用计算表!G16)^养老金额计算!E110</f>
        <v>224090.00028338862</v>
      </c>
      <c r="G110" s="8">
        <f>SUM($F$3:F110)</f>
        <v>10082190.014452821</v>
      </c>
    </row>
    <row r="111" spans="1:7" x14ac:dyDescent="0.25">
      <c r="A111" s="3" t="str">
        <f>IF(G111&gt;社保费用计算表!D15,"回本","亏本")</f>
        <v>回本</v>
      </c>
      <c r="E111" s="3">
        <v>109</v>
      </c>
      <c r="F111" s="12">
        <f>(社保费用计算表!D16*12)*(1+社保费用计算表!G16)^养老金额计算!E111</f>
        <v>228571.80028905638</v>
      </c>
      <c r="G111" s="8">
        <f>SUM($F$3:F111)</f>
        <v>10310761.814741878</v>
      </c>
    </row>
    <row r="112" spans="1:7" x14ac:dyDescent="0.25">
      <c r="A112" s="3" t="str">
        <f>IF(G112&gt;社保费用计算表!D15,"回本","亏本")</f>
        <v>回本</v>
      </c>
      <c r="E112" s="3">
        <v>110</v>
      </c>
      <c r="F112" s="12">
        <f>(社保费用计算表!D16*12)*(1+社保费用计算表!G16)^养老金额计算!E112</f>
        <v>233143.23629483752</v>
      </c>
      <c r="G112" s="8">
        <f>SUM($F$3:F112)</f>
        <v>10543905.051036716</v>
      </c>
    </row>
    <row r="113" spans="1:7" x14ac:dyDescent="0.25">
      <c r="A113" s="3" t="str">
        <f>IF(G113&gt;社保费用计算表!D15,"回本","亏本")</f>
        <v>回本</v>
      </c>
      <c r="E113" s="3">
        <v>111</v>
      </c>
      <c r="F113" s="12">
        <f>(社保费用计算表!D16*12)*(1+社保费用计算表!G16)^养老金额计算!E113</f>
        <v>237806.10102073418</v>
      </c>
      <c r="G113" s="8">
        <f>SUM($F$3:F113)</f>
        <v>10781711.15205745</v>
      </c>
    </row>
    <row r="114" spans="1:7" x14ac:dyDescent="0.25">
      <c r="A114" s="3" t="str">
        <f>IF(G114&gt;社保费用计算表!D15,"回本","亏本")</f>
        <v>回本</v>
      </c>
      <c r="E114" s="3">
        <v>112</v>
      </c>
      <c r="F114" s="12">
        <f>(社保费用计算表!D16*12)*(1+社保费用计算表!G16)^养老金额计算!E114</f>
        <v>242562.22304114894</v>
      </c>
      <c r="G114" s="8">
        <f>SUM($F$3:F114)</f>
        <v>11024273.375098599</v>
      </c>
    </row>
    <row r="115" spans="1:7" x14ac:dyDescent="0.25">
      <c r="A115" s="3" t="str">
        <f>IF(G115&gt;社保费用计算表!D15,"回本","亏本")</f>
        <v>回本</v>
      </c>
      <c r="E115" s="3">
        <v>113</v>
      </c>
      <c r="F115" s="12">
        <f>(社保费用计算表!D16*12)*(1+社保费用计算表!G16)^养老金额计算!E115</f>
        <v>247413.4675019719</v>
      </c>
      <c r="G115" s="8">
        <f>SUM($F$3:F115)</f>
        <v>11271686.842600571</v>
      </c>
    </row>
    <row r="116" spans="1:7" x14ac:dyDescent="0.25">
      <c r="A116" s="3" t="str">
        <f>IF(G116&gt;社保费用计算表!D15,"回本","亏本")</f>
        <v>回本</v>
      </c>
      <c r="E116" s="3">
        <v>114</v>
      </c>
      <c r="F116" s="12">
        <f>(社保费用计算表!D16*12)*(1+社保费用计算表!G16)^养老金额计算!E116</f>
        <v>252361.73685201138</v>
      </c>
      <c r="G116" s="8">
        <f>SUM($F$3:F116)</f>
        <v>11524048.579452582</v>
      </c>
    </row>
    <row r="117" spans="1:7" x14ac:dyDescent="0.25">
      <c r="A117" s="3" t="str">
        <f>IF(G117&gt;社保费用计算表!D15,"回本","亏本")</f>
        <v>回本</v>
      </c>
      <c r="E117" s="3">
        <v>115</v>
      </c>
      <c r="F117" s="12">
        <f>(社保费用计算表!D16*12)*(1+社保费用计算表!G16)^养老金额计算!E117</f>
        <v>257408.97158905157</v>
      </c>
      <c r="G117" s="8">
        <f>SUM($F$3:F117)</f>
        <v>11781457.551041633</v>
      </c>
    </row>
    <row r="118" spans="1:7" x14ac:dyDescent="0.25">
      <c r="A118" s="3" t="str">
        <f>IF(G118&gt;社保费用计算表!D15,"回本","亏本")</f>
        <v>回本</v>
      </c>
      <c r="E118" s="3">
        <v>116</v>
      </c>
      <c r="F118" s="12">
        <f>(社保费用计算表!D16*12)*(1+社保费用计算表!G16)^养老金额计算!E118</f>
        <v>262557.15102083265</v>
      </c>
      <c r="G118" s="8">
        <f>SUM($F$3:F118)</f>
        <v>12044014.702062465</v>
      </c>
    </row>
    <row r="119" spans="1:7" x14ac:dyDescent="0.25">
      <c r="A119" s="3" t="str">
        <f>IF(G119&gt;社保费用计算表!D15,"回本","亏本")</f>
        <v>回本</v>
      </c>
      <c r="E119" s="3">
        <v>117</v>
      </c>
      <c r="F119" s="12">
        <f>(社保费用计算表!D16*12)*(1+社保费用计算表!G16)^养老金额计算!E119</f>
        <v>267808.2940412492</v>
      </c>
      <c r="G119" s="8">
        <f>SUM($F$3:F119)</f>
        <v>12311822.996103715</v>
      </c>
    </row>
    <row r="120" spans="1:7" x14ac:dyDescent="0.25">
      <c r="A120" s="3" t="str">
        <f>IF(G120&gt;社保费用计算表!D15,"回本","亏本")</f>
        <v>回本</v>
      </c>
      <c r="E120" s="3">
        <v>118</v>
      </c>
      <c r="F120" s="12">
        <f>(社保费用计算表!D16*12)*(1+社保费用计算表!G16)^养老金额计算!E120</f>
        <v>273164.45992207428</v>
      </c>
      <c r="G120" s="8">
        <f>SUM($F$3:F120)</f>
        <v>12584987.456025789</v>
      </c>
    </row>
    <row r="121" spans="1:7" x14ac:dyDescent="0.25">
      <c r="A121" s="3" t="str">
        <f>IF(G121&gt;社保费用计算表!D15,"回本","亏本")</f>
        <v>回本</v>
      </c>
      <c r="E121" s="3">
        <v>119</v>
      </c>
      <c r="F121" s="12">
        <f>(社保费用计算表!D16*12)*(1+社保费用计算表!G16)^养老金额计算!E121</f>
        <v>278627.74912051565</v>
      </c>
      <c r="G121" s="8">
        <f>SUM($F$3:F121)</f>
        <v>12863615.205146303</v>
      </c>
    </row>
    <row r="122" spans="1:7" x14ac:dyDescent="0.25">
      <c r="A122" s="3" t="str">
        <f>IF(G122&gt;社保费用计算表!D15,"回本","亏本")</f>
        <v>回本</v>
      </c>
      <c r="E122" s="3">
        <v>120</v>
      </c>
      <c r="F122" s="12">
        <f>(社保费用计算表!D16*12)*(1+社保费用计算表!G16)^养老金额计算!E122</f>
        <v>284200.30410292599</v>
      </c>
      <c r="G122" s="8">
        <f>SUM($F$3:F122)</f>
        <v>13147815.509249229</v>
      </c>
    </row>
    <row r="123" spans="1:7" x14ac:dyDescent="0.25">
      <c r="A123" s="3" t="str">
        <f>IF(G123&gt;社保费用计算表!D15,"回本","亏本")</f>
        <v>回本</v>
      </c>
      <c r="E123" s="3">
        <v>121</v>
      </c>
      <c r="F123" s="12">
        <f>(社保费用计算表!D16*12)*(1+社保费用计算表!G16)^养老金额计算!E123</f>
        <v>289884.31018498453</v>
      </c>
      <c r="G123" s="8">
        <f>SUM($F$3:F123)</f>
        <v>13437699.819434214</v>
      </c>
    </row>
    <row r="124" spans="1:7" x14ac:dyDescent="0.25">
      <c r="A124" s="3" t="str">
        <f>IF(G124&gt;社保费用计算表!D15,"回本","亏本")</f>
        <v>回本</v>
      </c>
      <c r="E124" s="3">
        <v>122</v>
      </c>
      <c r="F124" s="12">
        <f>(社保费用计算表!D16*12)*(1+社保费用计算表!G16)^养老金额计算!E124</f>
        <v>295681.99638868426</v>
      </c>
      <c r="G124" s="8">
        <f>SUM($F$3:F124)</f>
        <v>13733381.815822899</v>
      </c>
    </row>
    <row r="125" spans="1:7" x14ac:dyDescent="0.25">
      <c r="A125" s="3" t="str">
        <f>IF(G125&gt;社保费用计算表!D15,"回本","亏本")</f>
        <v>回本</v>
      </c>
      <c r="E125" s="3">
        <v>123</v>
      </c>
      <c r="F125" s="12">
        <f>(社保费用计算表!D16*12)*(1+社保费用计算表!G16)^养老金额计算!E125</f>
        <v>301595.63631645788</v>
      </c>
      <c r="G125" s="8">
        <f>SUM($F$3:F125)</f>
        <v>14034977.452139357</v>
      </c>
    </row>
    <row r="126" spans="1:7" x14ac:dyDescent="0.25">
      <c r="A126" s="3" t="str">
        <f>IF(G126&gt;社保费用计算表!D15,"回本","亏本")</f>
        <v>回本</v>
      </c>
      <c r="E126" s="3">
        <v>124</v>
      </c>
      <c r="F126" s="12">
        <f>(社保费用计算表!D16*12)*(1+社保费用计算表!G16)^养老金额计算!E126</f>
        <v>307627.54904278711</v>
      </c>
      <c r="G126" s="8">
        <f>SUM($F$3:F126)</f>
        <v>14342605.001182145</v>
      </c>
    </row>
    <row r="127" spans="1:7" x14ac:dyDescent="0.25">
      <c r="A127" s="3" t="str">
        <f>IF(G127&gt;社保费用计算表!D15,"回本","亏本")</f>
        <v>回本</v>
      </c>
      <c r="E127" s="3">
        <v>125</v>
      </c>
      <c r="F127" s="12">
        <f>(社保费用计算表!D16*12)*(1+社保费用计算表!G16)^养老金额计算!E127</f>
        <v>313780.10002364282</v>
      </c>
      <c r="G127" s="8">
        <f>SUM($F$3:F127)</f>
        <v>14656385.101205787</v>
      </c>
    </row>
    <row r="128" spans="1:7" x14ac:dyDescent="0.25">
      <c r="A128" s="3" t="str">
        <f>IF(G128&gt;社保费用计算表!D15,"回本","亏本")</f>
        <v>回本</v>
      </c>
      <c r="E128" s="3">
        <v>126</v>
      </c>
      <c r="F128" s="12">
        <f>(社保费用计算表!D16*12)*(1+社保费用计算表!G16)^养老金额计算!E128</f>
        <v>320055.70202411572</v>
      </c>
      <c r="G128" s="8">
        <f>SUM($F$3:F128)</f>
        <v>14976440.803229902</v>
      </c>
    </row>
    <row r="129" spans="1:7" x14ac:dyDescent="0.25">
      <c r="A129" s="3" t="str">
        <f>IF(G129&gt;社保费用计算表!D15,"回本","亏本")</f>
        <v>回本</v>
      </c>
      <c r="E129" s="3">
        <v>127</v>
      </c>
      <c r="F129" s="12">
        <f>(社保费用计算表!D16*12)*(1+社保费用计算表!G16)^养老金额计算!E129</f>
        <v>326456.81606459792</v>
      </c>
      <c r="G129" s="8">
        <f>SUM($F$3:F129)</f>
        <v>15302897.6192945</v>
      </c>
    </row>
    <row r="130" spans="1:7" x14ac:dyDescent="0.25">
      <c r="A130" s="3" t="str">
        <f>IF(G130&gt;社保费用计算表!D15,"回本","亏本")</f>
        <v>回本</v>
      </c>
      <c r="E130" s="3">
        <v>128</v>
      </c>
      <c r="F130" s="12">
        <f>(社保费用计算表!D16*12)*(1+社保费用计算表!G16)^养老金额计算!E130</f>
        <v>332985.95238588995</v>
      </c>
      <c r="G130" s="8">
        <f>SUM($F$3:F130)</f>
        <v>15635883.571680389</v>
      </c>
    </row>
    <row r="131" spans="1:7" x14ac:dyDescent="0.25">
      <c r="A131" s="3" t="str">
        <f>IF(G131&gt;社保费用计算表!D15,"回本","亏本")</f>
        <v>回本</v>
      </c>
      <c r="E131" s="3">
        <v>129</v>
      </c>
      <c r="F131" s="12">
        <f>(社保费用计算表!D16*12)*(1+社保费用计算表!G16)^养老金额计算!E131</f>
        <v>339645.67143360776</v>
      </c>
      <c r="G131" s="8">
        <f>SUM($F$3:F131)</f>
        <v>15975529.243113996</v>
      </c>
    </row>
    <row r="132" spans="1:7" x14ac:dyDescent="0.25">
      <c r="A132" s="3" t="str">
        <f>IF(G132&gt;社保费用计算表!D15,"回本","亏本")</f>
        <v>回本</v>
      </c>
      <c r="E132" s="3">
        <v>130</v>
      </c>
      <c r="F132" s="12">
        <f>(社保费用计算表!D16*12)*(1+社保费用计算表!G16)^养老金额计算!E132</f>
        <v>346438.58486227994</v>
      </c>
      <c r="G132" s="8">
        <f>SUM($F$3:F132)</f>
        <v>16321967.827976277</v>
      </c>
    </row>
    <row r="133" spans="1:7" x14ac:dyDescent="0.25">
      <c r="A133" s="3" t="str">
        <f>IF(G133&gt;社保费用计算表!D15,"回本","亏本")</f>
        <v>回本</v>
      </c>
      <c r="E133" s="3">
        <v>131</v>
      </c>
      <c r="F133" s="12">
        <f>(社保费用计算表!D16*12)*(1+社保费用计算表!G16)^养老金额计算!E133</f>
        <v>353367.35655952548</v>
      </c>
      <c r="G133" s="8">
        <f>SUM($F$3:F133)</f>
        <v>16675335.184535803</v>
      </c>
    </row>
    <row r="134" spans="1:7" x14ac:dyDescent="0.25">
      <c r="A134" s="3" t="str">
        <f>IF(G134&gt;社保费用计算表!D15,"回本","亏本")</f>
        <v>回本</v>
      </c>
      <c r="E134" s="3">
        <v>132</v>
      </c>
      <c r="F134" s="12">
        <f>(社保费用计算表!D16*12)*(1+社保费用计算表!G16)^养老金额计算!E134</f>
        <v>360434.70369071601</v>
      </c>
      <c r="G134" s="8">
        <f>SUM($F$3:F134)</f>
        <v>17035769.88822652</v>
      </c>
    </row>
    <row r="135" spans="1:7" x14ac:dyDescent="0.25">
      <c r="A135" s="3" t="str">
        <f>IF(G135&gt;社保费用计算表!D15,"回本","亏本")</f>
        <v>回本</v>
      </c>
      <c r="E135" s="3">
        <v>133</v>
      </c>
      <c r="F135" s="12">
        <f>(社保费用计算表!D16*12)*(1+社保费用计算表!G16)^养老金额计算!E135</f>
        <v>367643.39776453038</v>
      </c>
      <c r="G135" s="8">
        <f>SUM($F$3:F135)</f>
        <v>17403413.28599105</v>
      </c>
    </row>
    <row r="136" spans="1:7" x14ac:dyDescent="0.25">
      <c r="A136" s="3" t="str">
        <f>IF(G136&gt;社保费用计算表!D15,"回本","亏本")</f>
        <v>回本</v>
      </c>
      <c r="E136" s="3">
        <v>134</v>
      </c>
      <c r="F136" s="12">
        <f>(社保费用计算表!D16*12)*(1+社保费用计算表!G16)^养老金额计算!E136</f>
        <v>374996.26571982092</v>
      </c>
      <c r="G136" s="8">
        <f>SUM($F$3:F136)</f>
        <v>17778409.55171087</v>
      </c>
    </row>
    <row r="137" spans="1:7" x14ac:dyDescent="0.25">
      <c r="A137" s="3" t="str">
        <f>IF(G137&gt;社保费用计算表!D15,"回本","亏本")</f>
        <v>回本</v>
      </c>
      <c r="E137" s="3">
        <v>135</v>
      </c>
      <c r="F137" s="12">
        <f>(社保费用计算表!D16*12)*(1+社保费用计算表!G16)^养老金额计算!E137</f>
        <v>382496.19103421731</v>
      </c>
      <c r="G137" s="8">
        <f>SUM($F$3:F137)</f>
        <v>18160905.742745087</v>
      </c>
    </row>
    <row r="138" spans="1:7" x14ac:dyDescent="0.25">
      <c r="A138" s="3" t="str">
        <f>IF(G138&gt;社保费用计算表!D15,"回本","亏本")</f>
        <v>回本</v>
      </c>
      <c r="E138" s="3">
        <v>136</v>
      </c>
      <c r="F138" s="12">
        <f>(社保费用计算表!D16*12)*(1+社保费用计算表!G16)^养老金额计算!E138</f>
        <v>390146.11485490168</v>
      </c>
      <c r="G138" s="8">
        <f>SUM($F$3:F138)</f>
        <v>18551051.857599989</v>
      </c>
    </row>
    <row r="139" spans="1:7" x14ac:dyDescent="0.25">
      <c r="A139" s="3" t="str">
        <f>IF(G139&gt;社保费用计算表!D15,"回本","亏本")</f>
        <v>回本</v>
      </c>
      <c r="E139" s="3">
        <v>137</v>
      </c>
      <c r="F139" s="12">
        <f>(社保费用计算表!D16*12)*(1+社保费用计算表!G16)^养老金额计算!E139</f>
        <v>397949.03715199971</v>
      </c>
      <c r="G139" s="8">
        <f>SUM($F$3:F139)</f>
        <v>18949000.894751988</v>
      </c>
    </row>
    <row r="140" spans="1:7" x14ac:dyDescent="0.25">
      <c r="A140" s="3" t="str">
        <f>IF(G140&gt;社保费用计算表!D15,"回本","亏本")</f>
        <v>回本</v>
      </c>
      <c r="E140" s="3">
        <v>138</v>
      </c>
      <c r="F140" s="12">
        <f>(社保费用计算表!D16*12)*(1+社保费用计算表!G16)^养老金额计算!E140</f>
        <v>405908.01789503969</v>
      </c>
      <c r="G140" s="8">
        <f>SUM($F$3:F140)</f>
        <v>19354908.912647028</v>
      </c>
    </row>
    <row r="141" spans="1:7" x14ac:dyDescent="0.25">
      <c r="A141" s="3" t="str">
        <f>IF(G141&gt;社保费用计算表!D15,"回本","亏本")</f>
        <v>回本</v>
      </c>
      <c r="E141" s="3">
        <v>139</v>
      </c>
      <c r="F141" s="12">
        <f>(社保费用计算表!D16*12)*(1+社保费用计算表!G16)^养老金额计算!E141</f>
        <v>414026.17825294047</v>
      </c>
      <c r="G141" s="8">
        <f>SUM($F$3:F141)</f>
        <v>19768935.090899967</v>
      </c>
    </row>
    <row r="142" spans="1:7" x14ac:dyDescent="0.25">
      <c r="A142" s="3" t="str">
        <f>IF(G142&gt;社保费用计算表!D15,"回本","亏本")</f>
        <v>回本</v>
      </c>
      <c r="E142" s="3">
        <v>140</v>
      </c>
      <c r="F142" s="12">
        <f>(社保费用计算表!D16*12)*(1+社保费用计算表!G16)^养老金额计算!E142</f>
        <v>422306.7018179993</v>
      </c>
      <c r="G142" s="8">
        <f>SUM($F$3:F142)</f>
        <v>20191241.792717967</v>
      </c>
    </row>
    <row r="143" spans="1:7" x14ac:dyDescent="0.25">
      <c r="A143" s="3" t="str">
        <f>IF(G143&gt;社保费用计算表!D15,"回本","亏本")</f>
        <v>回本</v>
      </c>
      <c r="E143" s="3">
        <v>141</v>
      </c>
      <c r="F143" s="12">
        <f>(社保费用计算表!D16*12)*(1+社保费用计算表!G16)^养老金额计算!E143</f>
        <v>430752.83585435926</v>
      </c>
      <c r="G143" s="8">
        <f>SUM($F$3:F143)</f>
        <v>20621994.628572326</v>
      </c>
    </row>
    <row r="144" spans="1:7" x14ac:dyDescent="0.25">
      <c r="A144" s="3" t="str">
        <f>IF(G144&gt;社保费用计算表!D15,"回本","亏本")</f>
        <v>回本</v>
      </c>
      <c r="E144" s="3">
        <v>142</v>
      </c>
      <c r="F144" s="12">
        <f>(社保费用计算表!D16*12)*(1+社保费用计算表!G16)^养老金额计算!E144</f>
        <v>439367.89257144654</v>
      </c>
      <c r="G144" s="8">
        <f>SUM($F$3:F144)</f>
        <v>21061362.521143772</v>
      </c>
    </row>
    <row r="145" spans="1:7" x14ac:dyDescent="0.25">
      <c r="A145" s="3" t="str">
        <f>IF(G145&gt;社保费用计算表!D15,"回本","亏本")</f>
        <v>回本</v>
      </c>
      <c r="E145" s="3">
        <v>143</v>
      </c>
      <c r="F145" s="12">
        <f>(社保费用计算表!D16*12)*(1+社保费用计算表!G16)^养老金额计算!E145</f>
        <v>448155.25042287528</v>
      </c>
      <c r="G145" s="8">
        <f>SUM($F$3:F145)</f>
        <v>21509517.771566648</v>
      </c>
    </row>
    <row r="146" spans="1:7" x14ac:dyDescent="0.25">
      <c r="A146" s="3" t="str">
        <f>IF(G146&gt;社保费用计算表!D15,"回本","亏本")</f>
        <v>回本</v>
      </c>
      <c r="E146" s="3">
        <v>144</v>
      </c>
      <c r="F146" s="12">
        <f>(社保费用计算表!D16*12)*(1+社保费用计算表!G16)^养老金额计算!E146</f>
        <v>457118.35543133295</v>
      </c>
      <c r="G146" s="8">
        <f>SUM($F$3:F146)</f>
        <v>21966636.126997981</v>
      </c>
    </row>
    <row r="147" spans="1:7" x14ac:dyDescent="0.25">
      <c r="A147" s="3" t="str">
        <f>IF(G147&gt;社保费用计算表!D15,"回本","亏本")</f>
        <v>回本</v>
      </c>
      <c r="E147" s="3">
        <v>145</v>
      </c>
      <c r="F147" s="12">
        <f>(社保费用计算表!D16*12)*(1+社保费用计算表!G16)^养老金额计算!E147</f>
        <v>466260.72253995959</v>
      </c>
      <c r="G147" s="8">
        <f>SUM($F$3:F147)</f>
        <v>22432896.849537943</v>
      </c>
    </row>
    <row r="148" spans="1:7" x14ac:dyDescent="0.25">
      <c r="A148" s="3" t="str">
        <f>IF(G148&gt;社保费用计算表!D15,"回本","亏本")</f>
        <v>回本</v>
      </c>
      <c r="E148" s="3">
        <v>146</v>
      </c>
      <c r="F148" s="12">
        <f>(社保费用计算表!D16*12)*(1+社保费用计算表!G16)^养老金额计算!E148</f>
        <v>475585.93699075875</v>
      </c>
      <c r="G148" s="8">
        <f>SUM($F$3:F148)</f>
        <v>22908482.786528703</v>
      </c>
    </row>
    <row r="149" spans="1:7" x14ac:dyDescent="0.25">
      <c r="A149" s="3" t="str">
        <f>IF(G149&gt;社保费用计算表!D15,"回本","亏本")</f>
        <v>回本</v>
      </c>
      <c r="E149" s="3">
        <v>147</v>
      </c>
      <c r="F149" s="12">
        <f>(社保费用计算表!D16*12)*(1+社保费用计算表!G16)^养老金额计算!E149</f>
        <v>485097.65573057387</v>
      </c>
      <c r="G149" s="8">
        <f>SUM($F$3:F149)</f>
        <v>23393580.442259278</v>
      </c>
    </row>
    <row r="150" spans="1:7" x14ac:dyDescent="0.25">
      <c r="A150" s="3" t="str">
        <f>IF(G150&gt;社保费用计算表!D15,"回本","亏本")</f>
        <v>回本</v>
      </c>
      <c r="E150" s="3">
        <v>148</v>
      </c>
      <c r="F150" s="12">
        <f>(社保费用计算表!D16*12)*(1+社保费用计算表!G16)^养老金额计算!E150</f>
        <v>494799.60884518543</v>
      </c>
      <c r="G150" s="8">
        <f>SUM($F$3:F150)</f>
        <v>23888380.051104464</v>
      </c>
    </row>
    <row r="151" spans="1:7" x14ac:dyDescent="0.25">
      <c r="A151" s="3" t="str">
        <f>IF(G151&gt;社保费用计算表!D15,"回本","亏本")</f>
        <v>回本</v>
      </c>
      <c r="E151" s="3">
        <v>149</v>
      </c>
      <c r="F151" s="12">
        <f>(社保费用计算表!D16*12)*(1+社保费用计算表!G16)^养老金额计算!E151</f>
        <v>504695.60102208907</v>
      </c>
      <c r="G151" s="8">
        <f>SUM($F$3:F151)</f>
        <v>24393075.652126554</v>
      </c>
    </row>
    <row r="152" spans="1:7" x14ac:dyDescent="0.25">
      <c r="A152" s="3" t="str">
        <f>IF(G152&gt;社保费用计算表!D15,"回本","亏本")</f>
        <v>回本</v>
      </c>
      <c r="E152" s="3">
        <v>150</v>
      </c>
      <c r="F152" s="12">
        <f>(社保费用计算表!D16*12)*(1+社保费用计算表!G16)^养老金额计算!E152</f>
        <v>514789.51304253092</v>
      </c>
      <c r="G152" s="8">
        <f>SUM($F$3:F152)</f>
        <v>24907865.165169086</v>
      </c>
    </row>
    <row r="153" spans="1:7" x14ac:dyDescent="0.25">
      <c r="A153" s="3" t="str">
        <f>IF(G153&gt;社保费用计算表!D15,"回本","亏本")</f>
        <v>回本</v>
      </c>
      <c r="E153" s="3">
        <v>151</v>
      </c>
      <c r="F153" s="12">
        <f>(社保费用计算表!D16*12)*(1+社保费用计算表!G16)^养老金额计算!E153</f>
        <v>525085.30330338143</v>
      </c>
      <c r="G153" s="8">
        <f>SUM($F$3:F153)</f>
        <v>25432950.468472466</v>
      </c>
    </row>
    <row r="154" spans="1:7" x14ac:dyDescent="0.25">
      <c r="A154" s="3" t="str">
        <f>IF(G154&gt;社保费用计算表!D15,"回本","亏本")</f>
        <v>回本</v>
      </c>
      <c r="E154" s="3">
        <v>152</v>
      </c>
      <c r="F154" s="12">
        <f>(社保费用计算表!D16*12)*(1+社保费用计算表!G16)^养老金额计算!E154</f>
        <v>535587.00936944911</v>
      </c>
      <c r="G154" s="8">
        <f>SUM($F$3:F154)</f>
        <v>25968537.477841914</v>
      </c>
    </row>
    <row r="155" spans="1:7" x14ac:dyDescent="0.25">
      <c r="A155" s="3" t="str">
        <f>IF(G155&gt;社保费用计算表!D15,"回本","亏本")</f>
        <v>回本</v>
      </c>
      <c r="E155" s="3">
        <v>153</v>
      </c>
      <c r="F155" s="12">
        <f>(社保费用计算表!D16*12)*(1+社保费用计算表!G16)^养老金额计算!E155</f>
        <v>546298.74955683807</v>
      </c>
      <c r="G155" s="8">
        <f>SUM($F$3:F155)</f>
        <v>26514836.227398753</v>
      </c>
    </row>
    <row r="156" spans="1:7" x14ac:dyDescent="0.25">
      <c r="A156" s="3" t="str">
        <f>IF(G156&gt;社保费用计算表!D15,"回本","亏本")</f>
        <v>回本</v>
      </c>
      <c r="E156" s="3">
        <v>154</v>
      </c>
      <c r="F156" s="12">
        <f>(社保费用计算表!D16*12)*(1+社保费用计算表!G16)^养老金额计算!E156</f>
        <v>557224.72454797488</v>
      </c>
      <c r="G156" s="8">
        <f>SUM($F$3:F156)</f>
        <v>27072060.951946728</v>
      </c>
    </row>
    <row r="157" spans="1:7" x14ac:dyDescent="0.25">
      <c r="A157" s="3" t="str">
        <f>IF(G157&gt;社保费用计算表!D15,"回本","亏本")</f>
        <v>回本</v>
      </c>
      <c r="E157" s="3">
        <v>155</v>
      </c>
      <c r="F157" s="12">
        <f>(社保费用计算表!D16*12)*(1+社保费用计算表!G16)^养老金额计算!E157</f>
        <v>568369.21903893433</v>
      </c>
      <c r="G157" s="8">
        <f>SUM($F$3:F157)</f>
        <v>27640430.170985661</v>
      </c>
    </row>
    <row r="158" spans="1:7" x14ac:dyDescent="0.25">
      <c r="A158" s="3" t="str">
        <f>IF(G158&gt;社保费用计算表!D15,"回本","亏本")</f>
        <v>回本</v>
      </c>
      <c r="E158" s="3">
        <v>156</v>
      </c>
      <c r="F158" s="12">
        <f>(社保费用计算表!D16*12)*(1+社保费用计算表!G16)^养老金额计算!E158</f>
        <v>579736.60341971309</v>
      </c>
      <c r="G158" s="8">
        <f>SUM($F$3:F158)</f>
        <v>28220166.774405375</v>
      </c>
    </row>
    <row r="159" spans="1:7" x14ac:dyDescent="0.25">
      <c r="A159" s="3" t="str">
        <f>IF(G159&gt;社保费用计算表!D15,"回本","亏本")</f>
        <v>回本</v>
      </c>
      <c r="E159" s="3">
        <v>157</v>
      </c>
      <c r="F159" s="12">
        <f>(社保费用计算表!D16*12)*(1+社保费用计算表!G16)^养老金额计算!E159</f>
        <v>591331.33548810729</v>
      </c>
      <c r="G159" s="8">
        <f>SUM($F$3:F159)</f>
        <v>28811498.109893482</v>
      </c>
    </row>
    <row r="160" spans="1:7" x14ac:dyDescent="0.25">
      <c r="A160" s="3" t="str">
        <f>IF(G160&gt;社保费用计算表!D15,"回本","亏本")</f>
        <v>回本</v>
      </c>
      <c r="E160" s="3">
        <v>158</v>
      </c>
      <c r="F160" s="12">
        <f>(社保费用计算表!D16*12)*(1+社保费用计算表!G16)^养老金额计算!E160</f>
        <v>603157.96219786943</v>
      </c>
      <c r="G160" s="8">
        <f>SUM($F$3:F160)</f>
        <v>29414656.072091352</v>
      </c>
    </row>
    <row r="161" spans="1:7" x14ac:dyDescent="0.25">
      <c r="A161" s="3" t="str">
        <f>IF(G161&gt;社保费用计算表!D15,"回本","亏本")</f>
        <v>回本</v>
      </c>
      <c r="E161" s="3">
        <v>159</v>
      </c>
      <c r="F161" s="12">
        <f>(社保费用计算表!D16*12)*(1+社保费用计算表!G16)^养老金额计算!E161</f>
        <v>615221.12144182669</v>
      </c>
      <c r="G161" s="8">
        <f>SUM($F$3:F161)</f>
        <v>30029877.193533178</v>
      </c>
    </row>
    <row r="162" spans="1:7" x14ac:dyDescent="0.25">
      <c r="A162" s="3" t="str">
        <f>IF(G162&gt;社保费用计算表!D15,"回本","亏本")</f>
        <v>回本</v>
      </c>
      <c r="E162" s="3">
        <v>160</v>
      </c>
      <c r="F162" s="12">
        <f>(社保费用计算表!D16*12)*(1+社保费用计算表!G16)^养老金额计算!E162</f>
        <v>627525.54387066339</v>
      </c>
      <c r="G162" s="8">
        <f>SUM($F$3:F162)</f>
        <v>30657402.737403844</v>
      </c>
    </row>
    <row r="163" spans="1:7" x14ac:dyDescent="0.25">
      <c r="A163" s="3" t="str">
        <f>IF(G163&gt;社保费用计算表!D15,"回本","亏本")</f>
        <v>回本</v>
      </c>
      <c r="E163" s="3">
        <v>161</v>
      </c>
      <c r="F163" s="12">
        <f>(社保费用计算表!D16*12)*(1+社保费用计算表!G16)^养老金额计算!E163</f>
        <v>640076.05474807671</v>
      </c>
      <c r="G163" s="8">
        <f>SUM($F$3:F163)</f>
        <v>31297478.79215192</v>
      </c>
    </row>
    <row r="164" spans="1:7" x14ac:dyDescent="0.25">
      <c r="A164" s="3" t="str">
        <f>IF(G164&gt;社保费用计算表!D15,"回本","亏本")</f>
        <v>回本</v>
      </c>
      <c r="E164" s="3">
        <v>162</v>
      </c>
      <c r="F164" s="12">
        <f>(社保费用计算表!D16*12)*(1+社保费用计算表!G16)^养老金额计算!E164</f>
        <v>652877.57584303815</v>
      </c>
      <c r="G164" s="8">
        <f>SUM($F$3:F164)</f>
        <v>31950356.36799496</v>
      </c>
    </row>
    <row r="165" spans="1:7" x14ac:dyDescent="0.25">
      <c r="A165" s="3" t="str">
        <f>IF(G165&gt;社保费用计算表!D15,"回本","亏本")</f>
        <v>回本</v>
      </c>
      <c r="E165" s="3">
        <v>163</v>
      </c>
      <c r="F165" s="12">
        <f>(社保费用计算表!D16*12)*(1+社保费用计算表!G16)^养老金额计算!E165</f>
        <v>665935.12735989888</v>
      </c>
      <c r="G165" s="8">
        <f>SUM($F$3:F165)</f>
        <v>32616291.495354861</v>
      </c>
    </row>
    <row r="166" spans="1:7" x14ac:dyDescent="0.25">
      <c r="A166" s="3" t="str">
        <f>IF(G166&gt;社保费用计算表!D15,"回本","亏本")</f>
        <v>回本</v>
      </c>
      <c r="E166" s="3">
        <v>164</v>
      </c>
      <c r="F166" s="12">
        <f>(社保费用计算表!D16*12)*(1+社保费用计算表!G16)^养老金额计算!E166</f>
        <v>679253.82990709681</v>
      </c>
      <c r="G166" s="8">
        <f>SUM($F$3:F166)</f>
        <v>33295545.325261958</v>
      </c>
    </row>
    <row r="167" spans="1:7" x14ac:dyDescent="0.25">
      <c r="A167" s="3" t="str">
        <f>IF(G167&gt;社保费用计算表!D15,"回本","亏本")</f>
        <v>回本</v>
      </c>
      <c r="E167" s="3">
        <v>165</v>
      </c>
      <c r="F167" s="12">
        <f>(社保费用计算表!D16*12)*(1+社保费用计算表!G16)^养老金额计算!E167</f>
        <v>692838.90650523885</v>
      </c>
      <c r="G167" s="8">
        <f>SUM($F$3:F167)</f>
        <v>33988384.2317672</v>
      </c>
    </row>
    <row r="168" spans="1:7" x14ac:dyDescent="0.25">
      <c r="A168" s="3" t="str">
        <f>IF(G168&gt;社保费用计算表!D15,"回本","亏本")</f>
        <v>回本</v>
      </c>
      <c r="E168" s="3">
        <v>166</v>
      </c>
      <c r="F168" s="12">
        <f>(社保费用计算表!D16*12)*(1+社保费用计算表!G16)^养老金额计算!E168</f>
        <v>706695.68463534373</v>
      </c>
      <c r="G168" s="8">
        <f>SUM($F$3:F168)</f>
        <v>34695079.916402541</v>
      </c>
    </row>
    <row r="169" spans="1:7" x14ac:dyDescent="0.25">
      <c r="A169" s="3" t="str">
        <f>IF(G169&gt;社保费用计算表!D15,"回本","亏本")</f>
        <v>回本</v>
      </c>
      <c r="E169" s="3">
        <v>167</v>
      </c>
      <c r="F169" s="12">
        <f>(社保费用计算表!D16*12)*(1+社保费用计算表!G16)^养老金额计算!E169</f>
        <v>720829.59832805023</v>
      </c>
      <c r="G169" s="8">
        <f>SUM($F$3:F169)</f>
        <v>35415909.514730588</v>
      </c>
    </row>
    <row r="170" spans="1:7" x14ac:dyDescent="0.25">
      <c r="A170" s="3" t="str">
        <f>IF(G170&gt;社保费用计算表!D15,"回本","亏本")</f>
        <v>回本</v>
      </c>
      <c r="E170" s="3">
        <v>168</v>
      </c>
      <c r="F170" s="12">
        <f>(社保费用计算表!D16*12)*(1+社保费用计算表!G16)^养老金额计算!E170</f>
        <v>735246.1902946115</v>
      </c>
      <c r="G170" s="8">
        <f>SUM($F$3:F170)</f>
        <v>36151155.705025196</v>
      </c>
    </row>
    <row r="171" spans="1:7" x14ac:dyDescent="0.25">
      <c r="A171" s="3" t="str">
        <f>IF(G171&gt;社保费用计算表!D15,"回本","亏本")</f>
        <v>回本</v>
      </c>
      <c r="E171" s="3">
        <v>169</v>
      </c>
      <c r="F171" s="12">
        <f>(社保费用计算表!D16*12)*(1+社保费用计算表!G16)^养老金额计算!E171</f>
        <v>749951.11410050374</v>
      </c>
      <c r="G171" s="8">
        <f>SUM($F$3:F171)</f>
        <v>36901106.819125697</v>
      </c>
    </row>
    <row r="172" spans="1:7" x14ac:dyDescent="0.25">
      <c r="A172" s="3" t="str">
        <f>IF(G172&gt;社保费用计算表!D15,"回本","亏本")</f>
        <v>回本</v>
      </c>
      <c r="E172" s="3">
        <v>170</v>
      </c>
      <c r="F172" s="12">
        <f>(社保费用计算表!D16*12)*(1+社保费用计算表!G16)^养老金额计算!E172</f>
        <v>764950.13638251368</v>
      </c>
      <c r="G172" s="8">
        <f>SUM($F$3:F172)</f>
        <v>37666056.95550821</v>
      </c>
    </row>
    <row r="173" spans="1:7" x14ac:dyDescent="0.25">
      <c r="A173" s="3" t="str">
        <f>IF(G173&gt;社保费用计算表!D15,"回本","亏本")</f>
        <v>回本</v>
      </c>
      <c r="E173" s="3">
        <v>171</v>
      </c>
      <c r="F173" s="12">
        <f>(社保费用计算表!D16*12)*(1+社保费用计算表!G16)^养老金额计算!E173</f>
        <v>780249.13911016402</v>
      </c>
      <c r="G173" s="8">
        <f>SUM($F$3:F173)</f>
        <v>38446306.094618373</v>
      </c>
    </row>
    <row r="174" spans="1:7" x14ac:dyDescent="0.25">
      <c r="A174" s="3" t="str">
        <f>IF(G174&gt;社保费用计算表!D15,"回本","亏本")</f>
        <v>回本</v>
      </c>
      <c r="E174" s="3">
        <v>172</v>
      </c>
      <c r="F174" s="12">
        <f>(社保费用计算表!D16*12)*(1+社保费用计算表!G16)^养老金额计算!E174</f>
        <v>795854.12189236737</v>
      </c>
      <c r="G174" s="8">
        <f>SUM($F$3:F174)</f>
        <v>39242160.216510743</v>
      </c>
    </row>
    <row r="175" spans="1:7" x14ac:dyDescent="0.25">
      <c r="A175" s="3" t="str">
        <f>IF(G175&gt;社保费用计算表!D15,"回本","亏本")</f>
        <v>回本</v>
      </c>
      <c r="E175" s="3">
        <v>173</v>
      </c>
      <c r="F175" s="12">
        <f>(社保费用计算表!D16*12)*(1+社保费用计算表!G16)^养老金额计算!E175</f>
        <v>811771.20433021465</v>
      </c>
      <c r="G175" s="8">
        <f>SUM($F$3:F175)</f>
        <v>40053931.420840956</v>
      </c>
    </row>
    <row r="176" spans="1:7" x14ac:dyDescent="0.25">
      <c r="A176" s="3" t="str">
        <f>IF(G176&gt;社保费用计算表!D15,"回本","亏本")</f>
        <v>回本</v>
      </c>
      <c r="E176" s="3">
        <v>174</v>
      </c>
      <c r="F176" s="12">
        <f>(社保费用计算表!D16*12)*(1+社保费用计算表!G16)^养老金额计算!E176</f>
        <v>828006.62841681903</v>
      </c>
      <c r="G176" s="8">
        <f>SUM($F$3:F176)</f>
        <v>40881938.049257778</v>
      </c>
    </row>
    <row r="177" spans="1:7" x14ac:dyDescent="0.25">
      <c r="A177" s="3" t="str">
        <f>IF(G177&gt;社保费用计算表!D15,"回本","亏本")</f>
        <v>回本</v>
      </c>
      <c r="E177" s="3">
        <v>175</v>
      </c>
      <c r="F177" s="12">
        <f>(社保费用计算表!D16*12)*(1+社保费用计算表!G16)^养老金额计算!E177</f>
        <v>844566.76098515512</v>
      </c>
      <c r="G177" s="8">
        <f>SUM($F$3:F177)</f>
        <v>41726504.810242936</v>
      </c>
    </row>
    <row r="178" spans="1:7" x14ac:dyDescent="0.25">
      <c r="A178" s="3" t="str">
        <f>IF(G178&gt;社保费用计算表!D15,"回本","亏本")</f>
        <v>回本</v>
      </c>
      <c r="E178" s="3">
        <v>176</v>
      </c>
      <c r="F178" s="12">
        <f>(社保费用计算表!D16*12)*(1+社保费用计算表!G16)^养老金额计算!E178</f>
        <v>861458.09620485839</v>
      </c>
      <c r="G178" s="8">
        <f>SUM($F$3:F178)</f>
        <v>42587962.906447798</v>
      </c>
    </row>
    <row r="179" spans="1:7" x14ac:dyDescent="0.25">
      <c r="A179" s="3" t="str">
        <f>IF(G179&gt;社保费用计算表!D15,"回本","亏本")</f>
        <v>回本</v>
      </c>
      <c r="E179" s="3">
        <v>177</v>
      </c>
      <c r="F179" s="12">
        <f>(社保费用计算表!D16*12)*(1+社保费用计算表!G16)^养老金额计算!E179</f>
        <v>878687.25812895561</v>
      </c>
      <c r="G179" s="8">
        <f>SUM($F$3:F179)</f>
        <v>43466650.164576754</v>
      </c>
    </row>
    <row r="180" spans="1:7" x14ac:dyDescent="0.25">
      <c r="A180" s="3" t="str">
        <f>IF(G180&gt;社保费用计算表!D15,"回本","亏本")</f>
        <v>回本</v>
      </c>
      <c r="E180" s="3">
        <v>178</v>
      </c>
      <c r="F180" s="12">
        <f>(社保费用计算表!D16*12)*(1+社保费用计算表!G16)^养老金额计算!E180</f>
        <v>896261.00329153461</v>
      </c>
      <c r="G180" s="8">
        <f>SUM($F$3:F180)</f>
        <v>44362911.167868286</v>
      </c>
    </row>
    <row r="181" spans="1:7" x14ac:dyDescent="0.25">
      <c r="A181" s="3" t="str">
        <f>IF(G181&gt;社保费用计算表!D15,"回本","亏本")</f>
        <v>回本</v>
      </c>
      <c r="E181" s="3">
        <v>179</v>
      </c>
      <c r="F181" s="12">
        <f>(社保费用计算表!D16*12)*(1+社保费用计算表!G16)^养老金额计算!E181</f>
        <v>914186.22335736535</v>
      </c>
      <c r="G181" s="8">
        <f>SUM($F$3:F181)</f>
        <v>45277097.391225651</v>
      </c>
    </row>
    <row r="182" spans="1:7" x14ac:dyDescent="0.25">
      <c r="A182" s="3" t="str">
        <f>IF(G182&gt;社保费用计算表!D15,"回本","亏本")</f>
        <v>回本</v>
      </c>
      <c r="E182" s="3">
        <v>180</v>
      </c>
      <c r="F182" s="12">
        <f>(社保费用计算表!D16*12)*(1+社保费用计算表!G16)^养老金额计算!E182</f>
        <v>932469.94782451272</v>
      </c>
      <c r="G182" s="8">
        <f>SUM($F$3:F182)</f>
        <v>46209567.339050166</v>
      </c>
    </row>
    <row r="183" spans="1:7" x14ac:dyDescent="0.25">
      <c r="A183" s="3" t="str">
        <f>IF(G183&gt;社保费用计算表!D15,"回本","亏本")</f>
        <v>回本</v>
      </c>
      <c r="E183" s="3">
        <v>181</v>
      </c>
      <c r="F183" s="12">
        <f>(社保费用计算表!D16*12)*(1+社保费用计算表!G16)^养老金额计算!E183</f>
        <v>951119.34678100294</v>
      </c>
      <c r="G183" s="8">
        <f>SUM($F$3:F183)</f>
        <v>47160686.685831167</v>
      </c>
    </row>
    <row r="184" spans="1:7" x14ac:dyDescent="0.25">
      <c r="A184" s="3" t="str">
        <f>IF(G184&gt;社保费用计算表!D15,"回本","亏本")</f>
        <v>回本</v>
      </c>
      <c r="E184" s="3">
        <v>182</v>
      </c>
      <c r="F184" s="12">
        <f>(社保费用计算表!D16*12)*(1+社保费用计算表!G16)^养老金额计算!E184</f>
        <v>970141.73371662316</v>
      </c>
      <c r="G184" s="8">
        <f>SUM($F$3:F184)</f>
        <v>48130828.419547789</v>
      </c>
    </row>
    <row r="185" spans="1:7" x14ac:dyDescent="0.25">
      <c r="A185" s="3" t="str">
        <f>IF(G185&gt;社保费用计算表!D15,"回本","亏本")</f>
        <v>回本</v>
      </c>
      <c r="E185" s="3">
        <v>183</v>
      </c>
      <c r="F185" s="12">
        <f>(社保费用计算表!D16*12)*(1+社保费用计算表!G16)^养老金额计算!E185</f>
        <v>989544.5683909551</v>
      </c>
      <c r="G185" s="8">
        <f>SUM($F$3:F185)</f>
        <v>49120372.987938747</v>
      </c>
    </row>
    <row r="186" spans="1:7" x14ac:dyDescent="0.25">
      <c r="A186" s="3" t="str">
        <f>IF(G186&gt;社保费用计算表!D15,"回本","亏本")</f>
        <v>回本</v>
      </c>
      <c r="E186" s="3">
        <v>184</v>
      </c>
      <c r="F186" s="12">
        <f>(社保费用计算表!D16*12)*(1+社保费用计算表!G16)^养老金额计算!E186</f>
        <v>1009335.4597587745</v>
      </c>
      <c r="G186" s="8">
        <f>SUM($F$3:F186)</f>
        <v>50129708.44769752</v>
      </c>
    </row>
    <row r="187" spans="1:7" x14ac:dyDescent="0.25">
      <c r="A187" s="3" t="str">
        <f>IF(G187&gt;社保费用计算表!D15,"回本","亏本")</f>
        <v>回本</v>
      </c>
      <c r="E187" s="3">
        <v>185</v>
      </c>
      <c r="F187" s="12">
        <f>(社保费用计算表!D16*12)*(1+社保费用计算表!G16)^养老金额计算!E187</f>
        <v>1029522.1689539498</v>
      </c>
      <c r="G187" s="8">
        <f>SUM($F$3:F187)</f>
        <v>51159230.616651468</v>
      </c>
    </row>
    <row r="188" spans="1:7" x14ac:dyDescent="0.25">
      <c r="A188" s="3" t="str">
        <f>IF(G188&gt;社保费用计算表!D15,"回本","亏本")</f>
        <v>回本</v>
      </c>
      <c r="E188" s="3">
        <v>186</v>
      </c>
      <c r="F188" s="12">
        <f>(社保费用计算表!D16*12)*(1+社保费用计算表!G16)^养老金额计算!E188</f>
        <v>1050112.612333029</v>
      </c>
      <c r="G188" s="8">
        <f>SUM($F$3:F188)</f>
        <v>52209343.228984497</v>
      </c>
    </row>
    <row r="189" spans="1:7" x14ac:dyDescent="0.25">
      <c r="A189" s="3" t="str">
        <f>IF(G189&gt;社保费用计算表!D15,"回本","亏本")</f>
        <v>回本</v>
      </c>
      <c r="E189" s="3">
        <v>187</v>
      </c>
      <c r="F189" s="12">
        <f>(社保费用计算表!D16*12)*(1+社保费用计算表!G16)^养老金额计算!E189</f>
        <v>1071114.8645796895</v>
      </c>
      <c r="G189" s="8">
        <f>SUM($F$3:F189)</f>
        <v>53280458.09356419</v>
      </c>
    </row>
    <row r="190" spans="1:7" x14ac:dyDescent="0.25">
      <c r="A190" s="3" t="str">
        <f>IF(G190&gt;社保费用计算表!D15,"回本","亏本")</f>
        <v>回本</v>
      </c>
      <c r="E190" s="3">
        <v>188</v>
      </c>
      <c r="F190" s="12">
        <f>(社保费用计算表!D16*12)*(1+社保费用计算表!G16)^养老金额计算!E190</f>
        <v>1092537.1618712833</v>
      </c>
      <c r="G190" s="8">
        <f>SUM($F$3:F190)</f>
        <v>54372995.255435474</v>
      </c>
    </row>
    <row r="191" spans="1:7" x14ac:dyDescent="0.25">
      <c r="A191" s="3" t="str">
        <f>IF(G191&gt;社保费用计算表!D15,"回本","亏本")</f>
        <v>回本</v>
      </c>
      <c r="E191" s="3">
        <v>189</v>
      </c>
      <c r="F191" s="12">
        <f>(社保费用计算表!D16*12)*(1+社保费用计算表!G16)^养老金额计算!E191</f>
        <v>1114387.9051087089</v>
      </c>
      <c r="G191" s="8">
        <f>SUM($F$3:F191)</f>
        <v>55487383.160544187</v>
      </c>
    </row>
    <row r="192" spans="1:7" x14ac:dyDescent="0.25">
      <c r="A192" s="3" t="str">
        <f>IF(G192&gt;社保费用计算表!D15,"回本","亏本")</f>
        <v>回本</v>
      </c>
      <c r="E192" s="3">
        <v>190</v>
      </c>
      <c r="F192" s="12">
        <f>(社保费用计算表!D16*12)*(1+社保费用计算表!G16)^养老金额计算!E192</f>
        <v>1136675.6632108833</v>
      </c>
      <c r="G192" s="8">
        <f>SUM($F$3:F192)</f>
        <v>56624058.823755071</v>
      </c>
    </row>
    <row r="193" spans="1:7" x14ac:dyDescent="0.25">
      <c r="A193" s="3" t="str">
        <f>IF(G193&gt;社保费用计算表!D15,"回本","亏本")</f>
        <v>回本</v>
      </c>
      <c r="E193" s="3">
        <v>191</v>
      </c>
      <c r="F193" s="12">
        <f>(社保费用计算表!D16*12)*(1+社保费用计算表!G16)^养老金额计算!E193</f>
        <v>1159409.1764751007</v>
      </c>
      <c r="G193" s="8">
        <f>SUM($F$3:F193)</f>
        <v>57783468.000230171</v>
      </c>
    </row>
    <row r="194" spans="1:7" x14ac:dyDescent="0.25">
      <c r="A194" s="3" t="str">
        <f>IF(G194&gt;社保费用计算表!D15,"回本","亏本")</f>
        <v>回本</v>
      </c>
      <c r="E194" s="3">
        <v>192</v>
      </c>
      <c r="F194" s="12">
        <f>(社保费用计算表!D16*12)*(1+社保费用计算表!G16)^养老金额计算!E194</f>
        <v>1182597.3600046029</v>
      </c>
      <c r="G194" s="8">
        <f>SUM($F$3:F194)</f>
        <v>58966065.360234775</v>
      </c>
    </row>
    <row r="195" spans="1:7" x14ac:dyDescent="0.25">
      <c r="A195" s="3" t="str">
        <f>IF(G195&gt;社保费用计算表!D15,"回本","亏本")</f>
        <v>回本</v>
      </c>
      <c r="E195" s="3">
        <v>193</v>
      </c>
      <c r="F195" s="12">
        <f>(社保费用计算表!D16*12)*(1+社保费用计算表!G16)^养老金额计算!E195</f>
        <v>1206249.307204695</v>
      </c>
      <c r="G195" s="8">
        <f>SUM($F$3:F195)</f>
        <v>60172314.667439468</v>
      </c>
    </row>
    <row r="196" spans="1:7" x14ac:dyDescent="0.25">
      <c r="A196" s="3" t="str">
        <f>IF(G196&gt;社保费用计算表!D15,"回本","亏本")</f>
        <v>回本</v>
      </c>
      <c r="E196" s="3">
        <v>194</v>
      </c>
      <c r="F196" s="12">
        <f>(社保费用计算表!D16*12)*(1+社保费用计算表!G16)^养老金额计算!E196</f>
        <v>1230374.293348789</v>
      </c>
      <c r="G196" s="8">
        <f>SUM($F$3:F196)</f>
        <v>61402688.960788257</v>
      </c>
    </row>
    <row r="197" spans="1:7" x14ac:dyDescent="0.25">
      <c r="A197" s="3" t="str">
        <f>IF(G197&gt;社保费用计算表!D15,"回本","亏本")</f>
        <v>回本</v>
      </c>
      <c r="E197" s="3">
        <v>195</v>
      </c>
      <c r="F197" s="12">
        <f>(社保费用计算表!D16*12)*(1+社保费用计算表!G16)^养老金额计算!E197</f>
        <v>1254981.7792157647</v>
      </c>
      <c r="G197" s="8">
        <f>SUM($F$3:F197)</f>
        <v>62657670.740004025</v>
      </c>
    </row>
    <row r="198" spans="1:7" x14ac:dyDescent="0.25">
      <c r="A198" s="3" t="str">
        <f>IF(G198&gt;社保费用计算表!D15,"回本","亏本")</f>
        <v>回本</v>
      </c>
      <c r="E198" s="3">
        <v>196</v>
      </c>
      <c r="F198" s="12">
        <f>(社保费用计算表!D16*12)*(1+社保费用计算表!G16)^养老金额计算!E198</f>
        <v>1280081.4148000798</v>
      </c>
      <c r="G198" s="8">
        <f>SUM($F$3:F198)</f>
        <v>63937752.154804103</v>
      </c>
    </row>
    <row r="199" spans="1:7" x14ac:dyDescent="0.25">
      <c r="A199" s="3" t="str">
        <f>IF(G199&gt;社保费用计算表!D15,"回本","亏本")</f>
        <v>回本</v>
      </c>
      <c r="E199" s="3">
        <v>197</v>
      </c>
      <c r="F199" s="12">
        <f>(社保费用计算表!D16*12)*(1+社保费用计算表!G16)^养老金额计算!E199</f>
        <v>1305683.0430960816</v>
      </c>
      <c r="G199" s="8">
        <f>SUM($F$3:F199)</f>
        <v>65243435.197900183</v>
      </c>
    </row>
    <row r="200" spans="1:7" x14ac:dyDescent="0.25">
      <c r="A200" s="3" t="str">
        <f>IF(G200&gt;社保费用计算表!D15,"回本","亏本")</f>
        <v>回本</v>
      </c>
      <c r="E200" s="3">
        <v>198</v>
      </c>
      <c r="F200" s="12">
        <f>(社保费用计算表!D16*12)*(1+社保费用计算表!G16)^养老金额计算!E200</f>
        <v>1331796.7039580031</v>
      </c>
      <c r="G200" s="8">
        <f>SUM($F$3:F200)</f>
        <v>66575231.901858188</v>
      </c>
    </row>
    <row r="201" spans="1:7" x14ac:dyDescent="0.25">
      <c r="A201" s="3" t="str">
        <f>IF(G201&gt;社保费用计算表!D15,"回本","亏本")</f>
        <v>回本</v>
      </c>
      <c r="E201" s="3">
        <v>199</v>
      </c>
      <c r="F201" s="12">
        <f>(社保费用计算表!D16*12)*(1+社保费用计算表!G16)^养老金额计算!E201</f>
        <v>1358432.6380371631</v>
      </c>
      <c r="G201" s="8">
        <f>SUM($F$3:F201)</f>
        <v>67933664.539895356</v>
      </c>
    </row>
    <row r="202" spans="1:7" x14ac:dyDescent="0.25">
      <c r="A202" s="3" t="str">
        <f>IF(G202&gt;社保费用计算表!D15,"回本","亏本")</f>
        <v>回本</v>
      </c>
      <c r="E202" s="3">
        <v>200</v>
      </c>
      <c r="F202" s="12">
        <f>(社保费用计算表!D16*12)*(1+社保费用计算表!G16)^养老金额计算!E202</f>
        <v>1385601.2907979065</v>
      </c>
      <c r="G202" s="8">
        <f>SUM($F$3:F202)</f>
        <v>69319265.83069326</v>
      </c>
    </row>
    <row r="203" spans="1:7" x14ac:dyDescent="0.25">
      <c r="A203" s="3" t="str">
        <f>IF(G203&gt;社保费用计算表!D15,"回本","亏本")</f>
        <v>回本</v>
      </c>
      <c r="E203" s="3">
        <v>201</v>
      </c>
      <c r="F203" s="12">
        <f>(社保费用计算表!D16*12)*(1+社保费用计算表!G16)^养老金额计算!E203</f>
        <v>1413313.3166138644</v>
      </c>
      <c r="G203" s="8">
        <f>SUM($F$3:F203)</f>
        <v>70732579.147307128</v>
      </c>
    </row>
    <row r="204" spans="1:7" x14ac:dyDescent="0.25">
      <c r="A204" s="3" t="str">
        <f>IF(G204&gt;社保费用计算表!D15,"回本","亏本")</f>
        <v>回本</v>
      </c>
      <c r="E204" s="3">
        <v>202</v>
      </c>
      <c r="F204" s="12">
        <f>(社保费用计算表!D16*12)*(1+社保费用计算表!G16)^养老金额计算!E204</f>
        <v>1441579.5829461419</v>
      </c>
      <c r="G204" s="8">
        <f>SUM($F$3:F204)</f>
        <v>72174158.730253264</v>
      </c>
    </row>
    <row r="205" spans="1:7" x14ac:dyDescent="0.25">
      <c r="A205" s="3" t="str">
        <f>IF(G205&gt;社保费用计算表!D15,"回本","亏本")</f>
        <v>回本</v>
      </c>
      <c r="E205" s="3">
        <v>203</v>
      </c>
      <c r="F205" s="12">
        <f>(社保费用计算表!D16*12)*(1+社保费用计算表!G16)^养老金额计算!E205</f>
        <v>1470411.1746050643</v>
      </c>
      <c r="G205" s="8">
        <f>SUM($F$3:F205)</f>
        <v>73644569.904858336</v>
      </c>
    </row>
    <row r="206" spans="1:7" x14ac:dyDescent="0.25">
      <c r="A206" s="3" t="str">
        <f>IF(G206&gt;社保费用计算表!D15,"回本","亏本")</f>
        <v>回本</v>
      </c>
      <c r="E206" s="3">
        <v>204</v>
      </c>
      <c r="F206" s="12">
        <f>(社保费用计算表!D16*12)*(1+社保费用计算表!G16)^养老金额计算!E206</f>
        <v>1499819.3980971661</v>
      </c>
      <c r="G206" s="8">
        <f>SUM($F$3:F206)</f>
        <v>75144389.302955508</v>
      </c>
    </row>
    <row r="207" spans="1:7" x14ac:dyDescent="0.25">
      <c r="A207" s="3" t="str">
        <f>IF(G207&gt;社保费用计算表!D15,"回本","亏本")</f>
        <v>回本</v>
      </c>
      <c r="E207" s="3">
        <v>205</v>
      </c>
      <c r="F207" s="12">
        <f>(社保费用计算表!D16*12)*(1+社保费用计算表!G16)^养老金额计算!E207</f>
        <v>1529815.7860591093</v>
      </c>
      <c r="G207" s="8">
        <f>SUM($F$3:F207)</f>
        <v>76674205.08901462</v>
      </c>
    </row>
    <row r="208" spans="1:7" x14ac:dyDescent="0.25">
      <c r="A208" s="3" t="str">
        <f>IF(G208&gt;社保费用计算表!D15,"回本","亏本")</f>
        <v>回本</v>
      </c>
      <c r="E208" s="3">
        <v>206</v>
      </c>
      <c r="F208" s="12">
        <f>(社保费用计算表!D16*12)*(1+社保费用计算表!G16)^养老金额计算!E208</f>
        <v>1560412.1017802914</v>
      </c>
      <c r="G208" s="8">
        <f>SUM($F$3:F208)</f>
        <v>78234617.190794915</v>
      </c>
    </row>
    <row r="209" spans="1:7" x14ac:dyDescent="0.25">
      <c r="A209" s="3" t="str">
        <f>IF(G209&gt;社保费用计算表!D15,"回本","亏本")</f>
        <v>回本</v>
      </c>
      <c r="E209" s="3">
        <v>207</v>
      </c>
      <c r="F209" s="12">
        <f>(社保费用计算表!D16*12)*(1+社保费用计算表!G16)^养老金额计算!E209</f>
        <v>1591620.3438158969</v>
      </c>
      <c r="G209" s="8">
        <f>SUM($F$3:F209)</f>
        <v>79826237.534610808</v>
      </c>
    </row>
    <row r="210" spans="1:7" x14ac:dyDescent="0.25">
      <c r="A210" s="3" t="str">
        <f>IF(G210&gt;社保费用计算表!D15,"回本","亏本")</f>
        <v>回本</v>
      </c>
      <c r="E210" s="3">
        <v>208</v>
      </c>
      <c r="F210" s="12">
        <f>(社保费用计算表!D16*12)*(1+社保费用计算表!G16)^养老金额计算!E210</f>
        <v>1623452.750692215</v>
      </c>
      <c r="G210" s="8">
        <f>SUM($F$3:F210)</f>
        <v>81449690.285303026</v>
      </c>
    </row>
    <row r="211" spans="1:7" x14ac:dyDescent="0.25">
      <c r="A211" s="3" t="str">
        <f>IF(G211&gt;社保费用计算表!D15,"回本","亏本")</f>
        <v>回本</v>
      </c>
      <c r="E211" s="3">
        <v>209</v>
      </c>
      <c r="F211" s="12">
        <f>(社保费用计算表!D16*12)*(1+社保费用计算表!G16)^养老金额计算!E211</f>
        <v>1655921.8057060596</v>
      </c>
      <c r="G211" s="8">
        <f>SUM($F$3:F211)</f>
        <v>83105612.09100908</v>
      </c>
    </row>
    <row r="212" spans="1:7" x14ac:dyDescent="0.25">
      <c r="A212" s="3" t="str">
        <f>IF(G212&gt;社保费用计算表!D15,"回本","亏本")</f>
        <v>回本</v>
      </c>
      <c r="E212" s="3">
        <v>210</v>
      </c>
      <c r="F212" s="12">
        <f>(社保费用计算表!D16*12)*(1+社保费用计算表!G16)^养老金额计算!E212</f>
        <v>1689040.2418201806</v>
      </c>
      <c r="G212" s="8">
        <f>SUM($F$3:F212)</f>
        <v>84794652.332829267</v>
      </c>
    </row>
    <row r="213" spans="1:7" x14ac:dyDescent="0.25">
      <c r="A213" s="3" t="str">
        <f>IF(G213&gt;社保费用计算表!D15,"回本","亏本")</f>
        <v>回本</v>
      </c>
      <c r="E213" s="3">
        <v>211</v>
      </c>
      <c r="F213" s="12">
        <f>(社保费用计算表!D16*12)*(1+社保费用计算表!G16)^养老金额计算!E213</f>
        <v>1722821.0466565841</v>
      </c>
      <c r="G213" s="8">
        <f>SUM($F$3:F213)</f>
        <v>86517473.379485846</v>
      </c>
    </row>
    <row r="214" spans="1:7" x14ac:dyDescent="0.25">
      <c r="A214" s="3" t="str">
        <f>IF(G214&gt;社保费用计算表!D15,"回本","亏本")</f>
        <v>回本</v>
      </c>
      <c r="E214" s="3">
        <v>212</v>
      </c>
      <c r="F214" s="12">
        <f>(社保费用计算表!D16*12)*(1+社保费用计算表!G16)^养老金额计算!E214</f>
        <v>1757277.4675897157</v>
      </c>
      <c r="G214" s="8">
        <f>SUM($F$3:F214)</f>
        <v>88274750.847075567</v>
      </c>
    </row>
    <row r="215" spans="1:7" x14ac:dyDescent="0.25">
      <c r="A215" s="3" t="str">
        <f>IF(G215&gt;社保费用计算表!D15,"回本","亏本")</f>
        <v>回本</v>
      </c>
      <c r="E215" s="3">
        <v>213</v>
      </c>
      <c r="F215" s="12">
        <f>(社保费用计算表!D16*12)*(1+社保费用计算表!G16)^养老金额计算!E215</f>
        <v>1792423.0169415101</v>
      </c>
      <c r="G215" s="8">
        <f>SUM($F$3:F215)</f>
        <v>90067173.864017069</v>
      </c>
    </row>
    <row r="216" spans="1:7" x14ac:dyDescent="0.25">
      <c r="A216" s="3" t="str">
        <f>IF(G216&gt;社保费用计算表!D15,"回本","亏本")</f>
        <v>回本</v>
      </c>
      <c r="E216" s="3">
        <v>214</v>
      </c>
      <c r="F216" s="12">
        <f>(社保费用计算表!D16*12)*(1+社保费用计算表!G16)^养老金额计算!E216</f>
        <v>1828271.4772803404</v>
      </c>
      <c r="G216" s="8">
        <f>SUM($F$3:F216)</f>
        <v>91895445.341297403</v>
      </c>
    </row>
    <row r="217" spans="1:7" x14ac:dyDescent="0.25">
      <c r="A217" s="3" t="str">
        <f>IF(G217&gt;社保费用计算表!D15,"回本","亏本")</f>
        <v>回本</v>
      </c>
      <c r="E217" s="3">
        <v>215</v>
      </c>
      <c r="F217" s="12">
        <f>(社保费用计算表!D16*12)*(1+社保费用计算表!G16)^养老金额计算!E217</f>
        <v>1864836.9068259469</v>
      </c>
      <c r="G217" s="8">
        <f>SUM($F$3:F217)</f>
        <v>93760282.248123348</v>
      </c>
    </row>
    <row r="218" spans="1:7" x14ac:dyDescent="0.25">
      <c r="A218" s="3" t="str">
        <f>IF(G218&gt;社保费用计算表!D15,"回本","亏本")</f>
        <v>回本</v>
      </c>
      <c r="E218" s="3">
        <v>216</v>
      </c>
      <c r="F218" s="12">
        <f>(社保费用计算表!D16*12)*(1+社保费用计算表!G16)^养老金额计算!E218</f>
        <v>1902133.6449624659</v>
      </c>
      <c r="G218" s="8">
        <f>SUM($F$3:F218)</f>
        <v>95662415.893085808</v>
      </c>
    </row>
    <row r="219" spans="1:7" x14ac:dyDescent="0.25">
      <c r="A219" s="3" t="str">
        <f>IF(G219&gt;社保费用计算表!D15,"回本","亏本")</f>
        <v>回本</v>
      </c>
      <c r="E219" s="3">
        <v>217</v>
      </c>
      <c r="F219" s="12">
        <f>(社保费用计算表!D16*12)*(1+社保费用计算表!G16)^养老金额计算!E219</f>
        <v>1940176.3178617156</v>
      </c>
      <c r="G219" s="8">
        <f>SUM($F$3:F219)</f>
        <v>97602592.210947528</v>
      </c>
    </row>
    <row r="220" spans="1:7" x14ac:dyDescent="0.25">
      <c r="A220" s="3" t="str">
        <f>IF(G220&gt;社保费用计算表!D15,"回本","亏本")</f>
        <v>回本</v>
      </c>
      <c r="E220" s="3">
        <v>218</v>
      </c>
      <c r="F220" s="12">
        <f>(社保费用计算表!D16*12)*(1+社保费用计算表!G16)^养老金额计算!E220</f>
        <v>1978979.8442189498</v>
      </c>
      <c r="G220" s="8">
        <f>SUM($F$3:F220)</f>
        <v>99581572.055166483</v>
      </c>
    </row>
    <row r="221" spans="1:7" x14ac:dyDescent="0.25">
      <c r="A221" s="3" t="str">
        <f>IF(G221&gt;社保费用计算表!D15,"回本","亏本")</f>
        <v>回本</v>
      </c>
      <c r="E221" s="3">
        <v>219</v>
      </c>
      <c r="F221" s="12">
        <f>(社保费用计算表!D16*12)*(1+社保费用计算表!G16)^养老金额计算!E221</f>
        <v>2018559.4411033283</v>
      </c>
      <c r="G221" s="8">
        <f>SUM($F$3:F221)</f>
        <v>101600131.49626981</v>
      </c>
    </row>
    <row r="222" spans="1:7" x14ac:dyDescent="0.25">
      <c r="A222" s="3" t="str">
        <f>IF(G222&gt;社保费用计算表!D15,"回本","亏本")</f>
        <v>回本</v>
      </c>
      <c r="E222" s="3">
        <v>220</v>
      </c>
      <c r="F222" s="12">
        <f>(社保费用计算表!D16*12)*(1+社保费用计算表!G16)^养老金额计算!E222</f>
        <v>2058930.6299253956</v>
      </c>
      <c r="G222" s="8">
        <f>SUM($F$3:F222)</f>
        <v>103659062.12619521</v>
      </c>
    </row>
    <row r="223" spans="1:7" x14ac:dyDescent="0.25">
      <c r="A223" s="3" t="str">
        <f>IF(G223&gt;社保费用计算表!D15,"回本","亏本")</f>
        <v>回本</v>
      </c>
      <c r="E223" s="3">
        <v>221</v>
      </c>
      <c r="F223" s="12">
        <f>(社保费用计算表!D16*12)*(1+社保费用计算表!G16)^养老金额计算!E223</f>
        <v>2100109.2425239035</v>
      </c>
      <c r="G223" s="8">
        <f>SUM($F$3:F223)</f>
        <v>105759171.36871912</v>
      </c>
    </row>
    <row r="224" spans="1:7" x14ac:dyDescent="0.25">
      <c r="A224" s="3" t="str">
        <f>IF(G224&gt;社保费用计算表!D15,"回本","亏本")</f>
        <v>回本</v>
      </c>
      <c r="E224" s="3">
        <v>222</v>
      </c>
      <c r="F224" s="12">
        <f>(社保费用计算表!D16*12)*(1+社保费用计算表!G16)^养老金额计算!E224</f>
        <v>2142111.4273743811</v>
      </c>
      <c r="G224" s="8">
        <f>SUM($F$3:F224)</f>
        <v>107901282.79609349</v>
      </c>
    </row>
    <row r="225" spans="1:7" x14ac:dyDescent="0.25">
      <c r="A225" s="3" t="str">
        <f>IF(G225&gt;社保费用计算表!D15,"回本","亏本")</f>
        <v>回本</v>
      </c>
      <c r="E225" s="3">
        <v>223</v>
      </c>
      <c r="F225" s="12">
        <f>(社保费用计算表!D16*12)*(1+社保费用计算表!G16)^养老金额计算!E225</f>
        <v>2184953.6559218685</v>
      </c>
      <c r="G225" s="8">
        <f>SUM($F$3:F225)</f>
        <v>110086236.45201536</v>
      </c>
    </row>
    <row r="226" spans="1:7" x14ac:dyDescent="0.25">
      <c r="A226" s="3" t="str">
        <f>IF(G226&gt;社保费用计算表!D15,"回本","亏本")</f>
        <v>回本</v>
      </c>
      <c r="E226" s="3">
        <v>224</v>
      </c>
      <c r="F226" s="12">
        <f>(社保费用计算表!D16*12)*(1+社保费用计算表!G16)^养老金额计算!E226</f>
        <v>2228652.7290403061</v>
      </c>
      <c r="G226" s="8">
        <f>SUM($F$3:F226)</f>
        <v>112314889.18105567</v>
      </c>
    </row>
    <row r="227" spans="1:7" x14ac:dyDescent="0.25">
      <c r="A227" s="3" t="str">
        <f>IF(G227&gt;社保费用计算表!D15,"回本","亏本")</f>
        <v>回本</v>
      </c>
      <c r="E227" s="3">
        <v>225</v>
      </c>
      <c r="F227" s="12">
        <f>(社保费用计算表!D16*12)*(1+社保费用计算表!G16)^养老金额计算!E227</f>
        <v>2273225.7836211124</v>
      </c>
      <c r="G227" s="8">
        <f>SUM($F$3:F227)</f>
        <v>114588114.96467678</v>
      </c>
    </row>
    <row r="228" spans="1:7" x14ac:dyDescent="0.25">
      <c r="A228" s="3" t="str">
        <f>IF(G228&gt;社保费用计算表!D15,"回本","亏本")</f>
        <v>回本</v>
      </c>
      <c r="E228" s="3">
        <v>226</v>
      </c>
      <c r="F228" s="12">
        <f>(社保费用计算表!D16*12)*(1+社保费用计算表!G16)^养老金额计算!E228</f>
        <v>2318690.2992935344</v>
      </c>
      <c r="G228" s="8">
        <f>SUM($F$3:F228)</f>
        <v>116906805.26397032</v>
      </c>
    </row>
    <row r="229" spans="1:7" x14ac:dyDescent="0.25">
      <c r="A229" s="3" t="str">
        <f>IF(G229&gt;社保费用计算表!D15,"回本","亏本")</f>
        <v>回本</v>
      </c>
      <c r="E229" s="3">
        <v>227</v>
      </c>
      <c r="F229" s="12">
        <f>(社保费用计算表!D16*12)*(1+社保费用计算表!G16)^养老金额计算!E229</f>
        <v>2365064.1052794051</v>
      </c>
      <c r="G229" s="8">
        <f>SUM($F$3:F229)</f>
        <v>119271869.36924972</v>
      </c>
    </row>
    <row r="230" spans="1:7" x14ac:dyDescent="0.25">
      <c r="A230" s="3" t="str">
        <f>IF(G230&gt;社保费用计算表!D15,"回本","亏本")</f>
        <v>回本</v>
      </c>
      <c r="E230" s="3">
        <v>228</v>
      </c>
      <c r="F230" s="12">
        <f>(社保费用计算表!D16*12)*(1+社保费用计算表!G16)^养老金额计算!E230</f>
        <v>2412365.387384993</v>
      </c>
      <c r="G230" s="8">
        <f>SUM($F$3:F230)</f>
        <v>121684234.75663471</v>
      </c>
    </row>
    <row r="231" spans="1:7" x14ac:dyDescent="0.25">
      <c r="A231" s="3" t="str">
        <f>IF(G231&gt;社保费用计算表!D15,"回本","亏本")</f>
        <v>回本</v>
      </c>
      <c r="E231" s="3">
        <v>229</v>
      </c>
      <c r="F231" s="12">
        <f>(社保费用计算表!D16*12)*(1+社保费用计算表!G16)^养老金额计算!E231</f>
        <v>2460612.6951326933</v>
      </c>
      <c r="G231" s="8">
        <f>SUM($F$3:F231)</f>
        <v>124144847.4517674</v>
      </c>
    </row>
    <row r="232" spans="1:7" x14ac:dyDescent="0.25">
      <c r="A232" s="3" t="str">
        <f>IF(G232&gt;社保费用计算表!D15,"回本","亏本")</f>
        <v>回本</v>
      </c>
      <c r="E232" s="3">
        <v>230</v>
      </c>
      <c r="F232" s="12">
        <f>(社保费用计算表!D16*12)*(1+社保费用计算表!G16)^养老金额计算!E232</f>
        <v>2509824.9490353474</v>
      </c>
      <c r="G232" s="8">
        <f>SUM($F$3:F232)</f>
        <v>126654672.40080275</v>
      </c>
    </row>
    <row r="233" spans="1:7" x14ac:dyDescent="0.25">
      <c r="A233" s="3" t="str">
        <f>IF(G233&gt;社保费用计算表!D15,"回本","亏本")</f>
        <v>回本</v>
      </c>
      <c r="E233" s="3">
        <v>231</v>
      </c>
      <c r="F233" s="12">
        <f>(社保费用计算表!D16*12)*(1+社保费用计算表!G16)^养老金额计算!E233</f>
        <v>2560021.4480160535</v>
      </c>
      <c r="G233" s="8">
        <f>SUM($F$3:F233)</f>
        <v>129214693.84881879</v>
      </c>
    </row>
    <row r="234" spans="1:7" x14ac:dyDescent="0.25">
      <c r="A234" s="3" t="str">
        <f>IF(G234&gt;社保费用计算表!D15,"回本","亏本")</f>
        <v>回本</v>
      </c>
      <c r="E234" s="3">
        <v>232</v>
      </c>
      <c r="F234" s="12">
        <f>(社保费用计算表!D16*12)*(1+社保费用计算表!G16)^养老金额计算!E234</f>
        <v>2611221.8769763755</v>
      </c>
      <c r="G234" s="8">
        <f>SUM($F$3:F234)</f>
        <v>131825915.72579516</v>
      </c>
    </row>
    <row r="235" spans="1:7" x14ac:dyDescent="0.25">
      <c r="A235" s="3" t="str">
        <f>IF(G235&gt;社保费用计算表!D15,"回本","亏本")</f>
        <v>回本</v>
      </c>
      <c r="E235" s="3">
        <v>233</v>
      </c>
      <c r="F235" s="12">
        <f>(社保费用计算表!D16*12)*(1+社保费用计算表!G16)^养老金额计算!E235</f>
        <v>2663446.3145159027</v>
      </c>
      <c r="G235" s="8">
        <f>SUM($F$3:F235)</f>
        <v>134489362.04031107</v>
      </c>
    </row>
    <row r="236" spans="1:7" x14ac:dyDescent="0.25">
      <c r="A236" s="3" t="str">
        <f>IF(G236&gt;社保费用计算表!D15,"回本","亏本")</f>
        <v>回本</v>
      </c>
      <c r="E236" s="3">
        <v>234</v>
      </c>
      <c r="F236" s="12">
        <f>(社保费用计算表!D16*12)*(1+社保费用计算表!G16)^养老金额计算!E236</f>
        <v>2716715.2408062206</v>
      </c>
      <c r="G236" s="8">
        <f>SUM($F$3:F236)</f>
        <v>137206077.28111729</v>
      </c>
    </row>
    <row r="237" spans="1:7" x14ac:dyDescent="0.25">
      <c r="A237" s="3" t="str">
        <f>IF(G237&gt;社保费用计算表!D15,"回本","亏本")</f>
        <v>回本</v>
      </c>
      <c r="E237" s="3">
        <v>235</v>
      </c>
      <c r="F237" s="12">
        <f>(社保费用计算表!D16*12)*(1+社保费用计算表!G16)^养老金额计算!E237</f>
        <v>2771049.5456223446</v>
      </c>
      <c r="G237" s="8">
        <f>SUM($F$3:F237)</f>
        <v>139977126.82673964</v>
      </c>
    </row>
    <row r="238" spans="1:7" x14ac:dyDescent="0.25">
      <c r="A238" s="3" t="str">
        <f>IF(G238&gt;社保费用计算表!D15,"回本","亏本")</f>
        <v>回本</v>
      </c>
      <c r="E238" s="3">
        <v>236</v>
      </c>
      <c r="F238" s="12">
        <f>(社保费用计算表!D16*12)*(1+社保费用计算表!G16)^养老金额计算!E238</f>
        <v>2826470.5365347923</v>
      </c>
      <c r="G238" s="8">
        <f>SUM($F$3:F238)</f>
        <v>142803597.36327443</v>
      </c>
    </row>
    <row r="239" spans="1:7" x14ac:dyDescent="0.25">
      <c r="A239" s="3" t="str">
        <f>IF(G239&gt;社保费用计算表!D15,"回本","亏本")</f>
        <v>回本</v>
      </c>
      <c r="E239" s="3">
        <v>237</v>
      </c>
      <c r="F239" s="12">
        <f>(社保费用计算表!D16*12)*(1+社保费用计算表!G16)^养老金额计算!E239</f>
        <v>2882999.9472654876</v>
      </c>
      <c r="G239" s="8">
        <f>SUM($F$3:F239)</f>
        <v>145686597.3105399</v>
      </c>
    </row>
    <row r="240" spans="1:7" x14ac:dyDescent="0.25">
      <c r="A240" s="3" t="str">
        <f>IF(G240&gt;社保费用计算表!D15,"回本","亏本")</f>
        <v>回本</v>
      </c>
      <c r="E240" s="3">
        <v>238</v>
      </c>
      <c r="F240" s="12">
        <f>(社保费用计算表!D16*12)*(1+社保费用计算表!G16)^养老金额计算!E240</f>
        <v>2940659.9462107979</v>
      </c>
      <c r="G240" s="8">
        <f>SUM($F$3:F240)</f>
        <v>148627257.2567507</v>
      </c>
    </row>
    <row r="241" spans="1:7" x14ac:dyDescent="0.25">
      <c r="A241" s="3" t="str">
        <f>IF(G241&gt;社保费用计算表!D15,"回本","亏本")</f>
        <v>回本</v>
      </c>
      <c r="E241" s="3">
        <v>239</v>
      </c>
      <c r="F241" s="12">
        <f>(社保费用计算表!D16*12)*(1+社保费用计算表!G16)^养老金额计算!E241</f>
        <v>2999473.1451350125</v>
      </c>
      <c r="G241" s="8">
        <f>SUM($F$3:F241)</f>
        <v>151626730.40188572</v>
      </c>
    </row>
    <row r="242" spans="1:7" x14ac:dyDescent="0.25">
      <c r="A242" s="3" t="str">
        <f>IF(G242&gt;社保费用计算表!D15,"回本","亏本")</f>
        <v>回本</v>
      </c>
      <c r="E242" s="3">
        <v>240</v>
      </c>
      <c r="F242" s="12">
        <f>(社保费用计算表!D16*12)*(1+社保费用计算表!G16)^养老金额计算!E242</f>
        <v>3059462.6080377134</v>
      </c>
      <c r="G242" s="8">
        <f>SUM($F$3:F242)</f>
        <v>154686193.00992343</v>
      </c>
    </row>
    <row r="243" spans="1:7" x14ac:dyDescent="0.25">
      <c r="A243" s="3" t="str">
        <f>IF(G243&gt;社保费用计算表!D15,"回本","亏本")</f>
        <v>回本</v>
      </c>
      <c r="E243" s="3">
        <v>241</v>
      </c>
      <c r="F243" s="12">
        <f>(社保费用计算表!D16*12)*(1+社保费用计算表!G16)^养老金额计算!E243</f>
        <v>3120651.8601984675</v>
      </c>
      <c r="G243" s="8">
        <f>SUM($F$3:F243)</f>
        <v>157806844.8701219</v>
      </c>
    </row>
    <row r="244" spans="1:7" x14ac:dyDescent="0.25">
      <c r="A244" s="3" t="str">
        <f>IF(G244&gt;社保费用计算表!D15,"回本","亏本")</f>
        <v>回本</v>
      </c>
      <c r="E244" s="3">
        <v>242</v>
      </c>
      <c r="F244" s="12">
        <f>(社保费用计算表!D16*12)*(1+社保费用计算表!G16)^养老金额计算!E244</f>
        <v>3183064.8974024374</v>
      </c>
      <c r="G244" s="8">
        <f>SUM($F$3:F244)</f>
        <v>160989909.76752433</v>
      </c>
    </row>
    <row r="245" spans="1:7" x14ac:dyDescent="0.25">
      <c r="A245" s="3" t="str">
        <f>IF(G245&gt;社保费用计算表!D15,"回本","亏本")</f>
        <v>回本</v>
      </c>
      <c r="E245" s="3">
        <v>243</v>
      </c>
      <c r="F245" s="12">
        <f>(社保费用计算表!D16*12)*(1+社保费用计算表!G16)^养老金额计算!E245</f>
        <v>3246726.1953504854</v>
      </c>
      <c r="G245" s="8">
        <f>SUM($F$3:F245)</f>
        <v>164236635.96287483</v>
      </c>
    </row>
    <row r="246" spans="1:7" x14ac:dyDescent="0.25">
      <c r="A246" s="3" t="str">
        <f>IF(G246&gt;社保费用计算表!D15,"回本","亏本")</f>
        <v>回本</v>
      </c>
      <c r="E246" s="3">
        <v>244</v>
      </c>
      <c r="F246" s="12">
        <f>(社保费用计算表!D16*12)*(1+社保费用计算表!G16)^养老金额计算!E246</f>
        <v>3311660.7192574958</v>
      </c>
      <c r="G246" s="8">
        <f>SUM($F$3:F246)</f>
        <v>167548296.68213233</v>
      </c>
    </row>
    <row r="247" spans="1:7" x14ac:dyDescent="0.25">
      <c r="A247" s="3" t="str">
        <f>IF(G247&gt;社保费用计算表!D15,"回本","亏本")</f>
        <v>回本</v>
      </c>
      <c r="E247" s="3">
        <v>245</v>
      </c>
      <c r="F247" s="12">
        <f>(社保费用计算表!D16*12)*(1+社保费用计算表!G16)^养老金额计算!E247</f>
        <v>3377893.9336426449</v>
      </c>
      <c r="G247" s="8">
        <f>SUM($F$3:F247)</f>
        <v>170926190.61577499</v>
      </c>
    </row>
    <row r="248" spans="1:7" x14ac:dyDescent="0.25">
      <c r="A248" s="3" t="str">
        <f>IF(G248&gt;社保费用计算表!D15,"回本","亏本")</f>
        <v>回本</v>
      </c>
      <c r="E248" s="3">
        <v>246</v>
      </c>
      <c r="F248" s="12">
        <f>(社保费用计算表!D16*12)*(1+社保费用计算表!G16)^养老金额计算!E248</f>
        <v>3445451.8123154985</v>
      </c>
      <c r="G248" s="8">
        <f>SUM($F$3:F248)</f>
        <v>174371642.42809048</v>
      </c>
    </row>
    <row r="249" spans="1:7" x14ac:dyDescent="0.25">
      <c r="A249" s="3" t="str">
        <f>IF(G249&gt;社保费用计算表!D15,"回本","亏本")</f>
        <v>回本</v>
      </c>
      <c r="E249" s="3">
        <v>247</v>
      </c>
      <c r="F249" s="12">
        <f>(社保费用计算表!D16*12)*(1+社保费用计算表!G16)^养老金额计算!E249</f>
        <v>3514360.8485618075</v>
      </c>
      <c r="G249" s="8">
        <f>SUM($F$3:F249)</f>
        <v>177886003.27665228</v>
      </c>
    </row>
    <row r="250" spans="1:7" x14ac:dyDescent="0.25">
      <c r="A250" s="3" t="str">
        <f>IF(G250&gt;社保费用计算表!D15,"回本","亏本")</f>
        <v>回本</v>
      </c>
      <c r="E250" s="3">
        <v>248</v>
      </c>
      <c r="F250" s="12">
        <f>(社保费用计算表!D16*12)*(1+社保费用计算表!G16)^养老金额计算!E250</f>
        <v>3584648.0655330443</v>
      </c>
      <c r="G250" s="8">
        <f>SUM($F$3:F250)</f>
        <v>181470651.34218532</v>
      </c>
    </row>
    <row r="251" spans="1:7" x14ac:dyDescent="0.25">
      <c r="A251" s="3" t="str">
        <f>IF(G251&gt;社保费用计算表!D15,"回本","亏本")</f>
        <v>回本</v>
      </c>
      <c r="E251" s="3">
        <v>249</v>
      </c>
      <c r="F251" s="12">
        <f>(社保费用计算表!D16*12)*(1+社保费用计算表!G16)^养老金额计算!E251</f>
        <v>3656341.0268437047</v>
      </c>
      <c r="G251" s="8">
        <f>SUM($F$3:F251)</f>
        <v>185126992.36902902</v>
      </c>
    </row>
    <row r="252" spans="1:7" x14ac:dyDescent="0.25">
      <c r="A252" s="3" t="str">
        <f>IF(G252&gt;社保费用计算表!D15,"回本","亏本")</f>
        <v>回本</v>
      </c>
      <c r="E252" s="3">
        <v>250</v>
      </c>
      <c r="F252" s="12">
        <f>(社保费用计算表!D16*12)*(1+社保费用计算表!G16)^养老金额计算!E252</f>
        <v>3729467.847380579</v>
      </c>
      <c r="G252" s="8">
        <f>SUM($F$3:F252)</f>
        <v>188856460.21640959</v>
      </c>
    </row>
    <row r="253" spans="1:7" x14ac:dyDescent="0.25">
      <c r="A253" s="3" t="str">
        <f>IF(G253&gt;社保费用计算表!D15,"回本","亏本")</f>
        <v>回本</v>
      </c>
      <c r="E253" s="3">
        <v>251</v>
      </c>
      <c r="F253" s="12">
        <f>(社保费用计算表!D16*12)*(1+社保费用计算表!G16)^养老金额计算!E253</f>
        <v>3804057.2043281905</v>
      </c>
      <c r="G253" s="8">
        <f>SUM($F$3:F253)</f>
        <v>192660517.42073777</v>
      </c>
    </row>
    <row r="254" spans="1:7" x14ac:dyDescent="0.25">
      <c r="A254" s="3" t="str">
        <f>IF(G254&gt;社保费用计算表!D15,"回本","亏本")</f>
        <v>回本</v>
      </c>
      <c r="E254" s="3">
        <v>252</v>
      </c>
      <c r="F254" s="12">
        <f>(社保费用计算表!D16*12)*(1+社保费用计算表!G16)^养老金额计算!E254</f>
        <v>3880138.348414755</v>
      </c>
      <c r="G254" s="8">
        <f>SUM($F$3:F254)</f>
        <v>196540655.76915252</v>
      </c>
    </row>
    <row r="255" spans="1:7" x14ac:dyDescent="0.25">
      <c r="A255" s="3" t="str">
        <f>IF(G255&gt;社保费用计算表!D15,"回本","亏本")</f>
        <v>回本</v>
      </c>
      <c r="E255" s="3">
        <v>253</v>
      </c>
      <c r="F255" s="12">
        <f>(社保费用计算表!D16*12)*(1+社保费用计算表!G16)^养老金额计算!E255</f>
        <v>3957741.1153830499</v>
      </c>
      <c r="G255" s="8">
        <f>SUM($F$3:F255)</f>
        <v>200498396.88453558</v>
      </c>
    </row>
    <row r="256" spans="1:7" x14ac:dyDescent="0.25">
      <c r="A256" s="3" t="str">
        <f>IF(G256&gt;社保费用计算表!D15,"回本","亏本")</f>
        <v>回本</v>
      </c>
      <c r="E256" s="3">
        <v>254</v>
      </c>
      <c r="F256" s="12">
        <f>(社保费用计算表!D16*12)*(1+社保费用计算表!G16)^养老金额计算!E256</f>
        <v>4036895.9376907106</v>
      </c>
      <c r="G256" s="8">
        <f>SUM($F$3:F256)</f>
        <v>204535292.82222629</v>
      </c>
    </row>
    <row r="257" spans="1:7" x14ac:dyDescent="0.25">
      <c r="A257" s="3" t="str">
        <f>IF(G257&gt;社保费用计算表!D15,"回本","亏本")</f>
        <v>回本</v>
      </c>
      <c r="E257" s="3">
        <v>255</v>
      </c>
      <c r="F257" s="12">
        <f>(社保费用计算表!D16*12)*(1+社保费用计算表!G16)^养老金额计算!E257</f>
        <v>4117633.8564445241</v>
      </c>
      <c r="G257" s="8">
        <f>SUM($F$3:F257)</f>
        <v>208652926.67867082</v>
      </c>
    </row>
    <row r="258" spans="1:7" x14ac:dyDescent="0.25">
      <c r="A258" s="3" t="str">
        <f>IF(G258&gt;社保费用计算表!D15,"回本","亏本")</f>
        <v>回本</v>
      </c>
      <c r="E258" s="3">
        <v>256</v>
      </c>
      <c r="F258" s="12">
        <f>(社保费用计算表!D16*12)*(1+社保费用计算表!G16)^养老金额计算!E258</f>
        <v>4199986.5335734151</v>
      </c>
      <c r="G258" s="8">
        <f>SUM($F$3:F258)</f>
        <v>212852913.21224424</v>
      </c>
    </row>
    <row r="259" spans="1:7" x14ac:dyDescent="0.25">
      <c r="A259" s="3" t="str">
        <f>IF(G259&gt;社保费用计算表!D15,"回本","亏本")</f>
        <v>回本</v>
      </c>
      <c r="E259" s="3">
        <v>257</v>
      </c>
      <c r="F259" s="12">
        <f>(社保费用计算表!D16*12)*(1+社保费用计算表!G16)^养老金额计算!E259</f>
        <v>4283986.2642448833</v>
      </c>
      <c r="G259" s="8">
        <f>SUM($F$3:F259)</f>
        <v>217136899.47648913</v>
      </c>
    </row>
    <row r="260" spans="1:7" x14ac:dyDescent="0.25">
      <c r="A260" s="3" t="str">
        <f>IF(G260&gt;社保费用计算表!D15,"回本","亏本")</f>
        <v>回本</v>
      </c>
      <c r="E260" s="3">
        <v>258</v>
      </c>
      <c r="F260" s="12">
        <f>(社保费用计算表!D16*12)*(1+社保费用计算表!G16)^养老金额计算!E260</f>
        <v>4369665.989529781</v>
      </c>
      <c r="G260" s="8">
        <f>SUM($F$3:F260)</f>
        <v>221506565.46601892</v>
      </c>
    </row>
    <row r="261" spans="1:7" x14ac:dyDescent="0.25">
      <c r="A261" s="3" t="str">
        <f>IF(G261&gt;社保费用计算表!D15,"回本","亏本")</f>
        <v>回本</v>
      </c>
      <c r="E261" s="3">
        <v>259</v>
      </c>
      <c r="F261" s="12">
        <f>(社保费用计算表!D16*12)*(1+社保费用计算表!G16)^养老金额计算!E261</f>
        <v>4457059.3093203763</v>
      </c>
      <c r="G261" s="8">
        <f>SUM($F$3:F261)</f>
        <v>225963624.77533931</v>
      </c>
    </row>
    <row r="262" spans="1:7" x14ac:dyDescent="0.25">
      <c r="A262" s="3" t="str">
        <f>IF(G262&gt;社保费用计算表!D15,"回本","亏本")</f>
        <v>回本</v>
      </c>
      <c r="E262" s="3">
        <v>260</v>
      </c>
      <c r="F262" s="12">
        <f>(社保费用计算表!D16*12)*(1+社保费用计算表!G16)^养老金额计算!E262</f>
        <v>4546200.4955067849</v>
      </c>
      <c r="G262" s="8">
        <f>SUM($F$3:F262)</f>
        <v>230509825.2708461</v>
      </c>
    </row>
    <row r="263" spans="1:7" x14ac:dyDescent="0.25">
      <c r="A263" s="3" t="str">
        <f>IF(G263&gt;社保费用计算表!D15,"回本","亏本")</f>
        <v>回本</v>
      </c>
      <c r="E263" s="3">
        <v>261</v>
      </c>
      <c r="F263" s="12">
        <f>(社保费用计算表!D16*12)*(1+社保费用计算表!G16)^养老金额计算!E263</f>
        <v>4637124.5054169204</v>
      </c>
      <c r="G263" s="8">
        <f>SUM($F$3:F263)</f>
        <v>235146949.77626303</v>
      </c>
    </row>
    <row r="264" spans="1:7" x14ac:dyDescent="0.25">
      <c r="A264" s="3" t="str">
        <f>IF(G264&gt;社保费用计算表!D15,"回本","亏本")</f>
        <v>回本</v>
      </c>
      <c r="E264" s="3">
        <v>262</v>
      </c>
      <c r="F264" s="12">
        <f>(社保费用计算表!D16*12)*(1+社保费用计算表!G16)^养老金额计算!E264</f>
        <v>4729866.9955252595</v>
      </c>
      <c r="G264" s="8">
        <f>SUM($F$3:F264)</f>
        <v>239876816.7717883</v>
      </c>
    </row>
    <row r="265" spans="1:7" x14ac:dyDescent="0.25">
      <c r="A265" s="3" t="str">
        <f>IF(G265&gt;社保费用计算表!D15,"回本","亏本")</f>
        <v>回本</v>
      </c>
      <c r="E265" s="3">
        <v>263</v>
      </c>
      <c r="F265" s="12">
        <f>(社保费用计算表!D16*12)*(1+社保费用计算表!G16)^养老金额计算!E265</f>
        <v>4824464.335435763</v>
      </c>
      <c r="G265" s="8">
        <f>SUM($F$3:F265)</f>
        <v>244701281.10722405</v>
      </c>
    </row>
    <row r="266" spans="1:7" x14ac:dyDescent="0.25">
      <c r="A266" s="3" t="str">
        <f>IF(G266&gt;社保费用计算表!D15,"回本","亏本")</f>
        <v>回本</v>
      </c>
      <c r="E266" s="3">
        <v>264</v>
      </c>
      <c r="F266" s="12">
        <f>(社保费用计算表!D16*12)*(1+社保费用计算表!G16)^养老金额计算!E266</f>
        <v>4920953.6221444793</v>
      </c>
      <c r="G266" s="8">
        <f>SUM($F$3:F266)</f>
        <v>249622234.72936854</v>
      </c>
    </row>
    <row r="267" spans="1:7" x14ac:dyDescent="0.25">
      <c r="A267" s="3" t="str">
        <f>IF(G267&gt;社保费用计算表!D15,"回本","亏本")</f>
        <v>回本</v>
      </c>
      <c r="E267" s="3">
        <v>265</v>
      </c>
      <c r="F267" s="12">
        <f>(社保费用计算表!D16*12)*(1+社保费用计算表!G16)^养老金额计算!E267</f>
        <v>5019372.6945873685</v>
      </c>
      <c r="G267" s="8">
        <f>SUM($F$3:F267)</f>
        <v>254641607.42395592</v>
      </c>
    </row>
    <row r="268" spans="1:7" x14ac:dyDescent="0.25">
      <c r="A268" s="3" t="str">
        <f>IF(G268&gt;社保费用计算表!D15,"回本","亏本")</f>
        <v>回本</v>
      </c>
      <c r="E268" s="3">
        <v>266</v>
      </c>
      <c r="F268" s="12">
        <f>(社保费用计算表!D16*12)*(1+社保费用计算表!G16)^养老金额计算!E268</f>
        <v>5119760.1484791161</v>
      </c>
      <c r="G268" s="8">
        <f>SUM($F$3:F268)</f>
        <v>259761367.57243502</v>
      </c>
    </row>
    <row r="269" spans="1:7" x14ac:dyDescent="0.25">
      <c r="A269" s="3" t="str">
        <f>IF(G269&gt;社保费用计算表!D15,"回本","亏本")</f>
        <v>回本</v>
      </c>
      <c r="E269" s="3">
        <v>267</v>
      </c>
      <c r="F269" s="12">
        <f>(社保费用计算表!D16*12)*(1+社保费用计算表!G16)^养老金额计算!E269</f>
        <v>5222155.351448697</v>
      </c>
      <c r="G269" s="8">
        <f>SUM($F$3:F269)</f>
        <v>264983522.92388371</v>
      </c>
    </row>
    <row r="270" spans="1:7" x14ac:dyDescent="0.25">
      <c r="A270" s="3" t="str">
        <f>IF(G270&gt;社保费用计算表!D15,"回本","亏本")</f>
        <v>回本</v>
      </c>
      <c r="E270" s="3">
        <v>268</v>
      </c>
      <c r="F270" s="12">
        <f>(社保费用计算表!D16*12)*(1+社保费用计算表!G16)^养老金额计算!E270</f>
        <v>5326598.4584776722</v>
      </c>
      <c r="G270" s="8">
        <f>SUM($F$3:F270)</f>
        <v>270310121.38236135</v>
      </c>
    </row>
    <row r="271" spans="1:7" x14ac:dyDescent="0.25">
      <c r="A271" s="3" t="str">
        <f>IF(G271&gt;社保费用计算表!D15,"回本","亏本")</f>
        <v>回本</v>
      </c>
      <c r="E271" s="3">
        <v>269</v>
      </c>
      <c r="F271" s="12">
        <f>(社保费用计算表!D16*12)*(1+社保费用计算表!G16)^养老金额计算!E271</f>
        <v>5433130.4276472256</v>
      </c>
      <c r="G271" s="8">
        <f>SUM($F$3:F271)</f>
        <v>275743251.81000859</v>
      </c>
    </row>
    <row r="272" spans="1:7" x14ac:dyDescent="0.25">
      <c r="A272" s="3" t="str">
        <f>IF(G272&gt;社保费用计算表!D15,"回本","亏本")</f>
        <v>回本</v>
      </c>
      <c r="E272" s="3">
        <v>270</v>
      </c>
      <c r="F272" s="12">
        <f>(社保费用计算表!D16*12)*(1+社保费用计算表!G16)^养老金额计算!E272</f>
        <v>5541793.0362001704</v>
      </c>
      <c r="G272" s="8">
        <f>SUM($F$3:F272)</f>
        <v>281285044.84620875</v>
      </c>
    </row>
    <row r="273" spans="1:7" x14ac:dyDescent="0.25">
      <c r="A273" s="3" t="str">
        <f>IF(G273&gt;社保费用计算表!D15,"回本","亏本")</f>
        <v>回本</v>
      </c>
      <c r="E273" s="3">
        <v>271</v>
      </c>
      <c r="F273" s="12">
        <f>(社保费用计算表!D16*12)*(1+社保费用计算表!G16)^养老金额计算!E273</f>
        <v>5652628.8969241725</v>
      </c>
      <c r="G273" s="8">
        <f>SUM($F$3:F273)</f>
        <v>286937673.74313295</v>
      </c>
    </row>
    <row r="274" spans="1:7" x14ac:dyDescent="0.25">
      <c r="A274" s="3" t="str">
        <f>IF(G274&gt;社保费用计算表!D15,"回本","亏本")</f>
        <v>回本</v>
      </c>
      <c r="E274" s="3">
        <v>272</v>
      </c>
      <c r="F274" s="12">
        <f>(社保费用计算表!D16*12)*(1+社保费用计算表!G16)^养老金额计算!E274</f>
        <v>5765681.4748626566</v>
      </c>
      <c r="G274" s="8">
        <f>SUM($F$3:F274)</f>
        <v>292703355.21799558</v>
      </c>
    </row>
    <row r="275" spans="1:7" x14ac:dyDescent="0.25">
      <c r="A275" s="3" t="str">
        <f>IF(G275&gt;社保费用计算表!D15,"回本","亏本")</f>
        <v>回本</v>
      </c>
      <c r="E275" s="3">
        <v>273</v>
      </c>
      <c r="F275" s="12">
        <f>(社保费用计算表!D16*12)*(1+社保费用计算表!G16)^养老金额计算!E275</f>
        <v>5880995.1043599099</v>
      </c>
      <c r="G275" s="8">
        <f>SUM($F$3:F275)</f>
        <v>298584350.32235551</v>
      </c>
    </row>
    <row r="276" spans="1:7" x14ac:dyDescent="0.25">
      <c r="A276" s="3" t="str">
        <f>IF(G276&gt;社保费用计算表!D15,"回本","亏本")</f>
        <v>回本</v>
      </c>
      <c r="E276" s="3">
        <v>274</v>
      </c>
      <c r="F276" s="12">
        <f>(社保费用计算表!D16*12)*(1+社保费用计算表!G16)^养老金额计算!E276</f>
        <v>5998615.0064471075</v>
      </c>
      <c r="G276" s="8">
        <f>SUM($F$3:F276)</f>
        <v>304582965.32880265</v>
      </c>
    </row>
    <row r="277" spans="1:7" x14ac:dyDescent="0.25">
      <c r="A277" s="3" t="str">
        <f>IF(G277&gt;社保费用计算表!D15,"回本","亏本")</f>
        <v>回本</v>
      </c>
      <c r="E277" s="3">
        <v>275</v>
      </c>
      <c r="F277" s="12">
        <f>(社保费用计算表!D16*12)*(1+社保费用计算表!G16)^养老金额计算!E277</f>
        <v>6118587.3065760499</v>
      </c>
      <c r="G277" s="8">
        <f>SUM($F$3:F277)</f>
        <v>310701552.63537872</v>
      </c>
    </row>
    <row r="278" spans="1:7" x14ac:dyDescent="0.25">
      <c r="A278" s="3" t="str">
        <f>IF(G278&gt;社保费用计算表!D15,"回本","亏本")</f>
        <v>回本</v>
      </c>
      <c r="E278" s="3">
        <v>276</v>
      </c>
      <c r="F278" s="12">
        <f>(社保费用计算表!D16*12)*(1+社保费用计算表!G16)^养老金额计算!E278</f>
        <v>6240959.0527075706</v>
      </c>
      <c r="G278" s="8">
        <f>SUM($F$3:F278)</f>
        <v>316942511.68808627</v>
      </c>
    </row>
    <row r="279" spans="1:7" x14ac:dyDescent="0.25">
      <c r="A279" s="3" t="str">
        <f>IF(G279&gt;社保费用计算表!D15,"回本","亏本")</f>
        <v>回本</v>
      </c>
      <c r="E279" s="3">
        <v>277</v>
      </c>
      <c r="F279" s="12">
        <f>(社保费用计算表!D16*12)*(1+社保费用计算表!G16)^养老金额计算!E279</f>
        <v>6365778.2337617222</v>
      </c>
      <c r="G279" s="8">
        <f>SUM($F$3:F279)</f>
        <v>323308289.921848</v>
      </c>
    </row>
    <row r="280" spans="1:7" x14ac:dyDescent="0.25">
      <c r="A280" s="3" t="str">
        <f>IF(G280&gt;社保费用计算表!D15,"回本","亏本")</f>
        <v>回本</v>
      </c>
      <c r="E280" s="3">
        <v>278</v>
      </c>
      <c r="F280" s="12">
        <f>(社保费用计算表!D16*12)*(1+社保费用计算表!G16)^养老金额计算!E280</f>
        <v>6493093.7984369574</v>
      </c>
      <c r="G280" s="8">
        <f>SUM($F$3:F280)</f>
        <v>329801383.72028494</v>
      </c>
    </row>
    <row r="281" spans="1:7" x14ac:dyDescent="0.25">
      <c r="A281" s="3" t="str">
        <f>IF(G281&gt;社保费用计算表!D15,"回本","亏本")</f>
        <v>回本</v>
      </c>
      <c r="E281" s="3">
        <v>279</v>
      </c>
      <c r="F281" s="12">
        <f>(社保费用计算表!D16*12)*(1+社保费用计算表!G16)^养老金额计算!E281</f>
        <v>6622955.6744056949</v>
      </c>
      <c r="G281" s="8">
        <f>SUM($F$3:F281)</f>
        <v>336424339.39469063</v>
      </c>
    </row>
    <row r="282" spans="1:7" x14ac:dyDescent="0.25">
      <c r="A282" s="3" t="str">
        <f>IF(G282&gt;社保费用计算表!D15,"回本","亏本")</f>
        <v>回本</v>
      </c>
      <c r="E282" s="3">
        <v>280</v>
      </c>
      <c r="F282" s="12">
        <f>(社保费用计算表!D16*12)*(1+社保费用计算表!G16)^养老金额计算!E282</f>
        <v>6755414.7878938094</v>
      </c>
      <c r="G282" s="8">
        <f>SUM($F$3:F282)</f>
        <v>343179754.18258446</v>
      </c>
    </row>
    <row r="283" spans="1:7" x14ac:dyDescent="0.25">
      <c r="A283" s="3" t="str">
        <f>IF(G283&gt;社保费用计算表!D15,"回本","亏本")</f>
        <v>回本</v>
      </c>
      <c r="E283" s="3">
        <v>281</v>
      </c>
      <c r="F283" s="12">
        <f>(社保费用计算表!D16*12)*(1+社保费用计算表!G16)^养老金额计算!E283</f>
        <v>6890523.0836516852</v>
      </c>
      <c r="G283" s="8">
        <f>SUM($F$3:F283)</f>
        <v>350070277.26623613</v>
      </c>
    </row>
    <row r="284" spans="1:7" x14ac:dyDescent="0.25">
      <c r="A284" s="3" t="str">
        <f>IF(G284&gt;社保费用计算表!D15,"回本","亏本")</f>
        <v>回本</v>
      </c>
      <c r="E284" s="3">
        <v>282</v>
      </c>
      <c r="F284" s="12">
        <f>(社保费用计算表!D16*12)*(1+社保费用计算表!G16)^养老金额计算!E284</f>
        <v>7028333.5453247195</v>
      </c>
      <c r="G284" s="8">
        <f>SUM($F$3:F284)</f>
        <v>357098610.81156087</v>
      </c>
    </row>
    <row r="285" spans="1:7" x14ac:dyDescent="0.25">
      <c r="A285" s="3" t="str">
        <f>IF(G285&gt;社保费用计算表!D15,"回本","亏本")</f>
        <v>回本</v>
      </c>
      <c r="E285" s="3">
        <v>283</v>
      </c>
      <c r="F285" s="12">
        <f>(社保费用计算表!D16*12)*(1+社保费用计算表!G16)^养老金额计算!E285</f>
        <v>7168900.216231213</v>
      </c>
      <c r="G285" s="8">
        <f>SUM($F$3:F285)</f>
        <v>364267511.0277921</v>
      </c>
    </row>
    <row r="286" spans="1:7" x14ac:dyDescent="0.25">
      <c r="A286" s="3" t="str">
        <f>IF(G286&gt;社保费用计算表!D15,"回本","亏本")</f>
        <v>回本</v>
      </c>
      <c r="E286" s="3">
        <v>284</v>
      </c>
      <c r="F286" s="12">
        <f>(社保费用计算表!D16*12)*(1+社保费用计算表!G16)^养老金额计算!E286</f>
        <v>7312278.2205558391</v>
      </c>
      <c r="G286" s="8">
        <f>SUM($F$3:F286)</f>
        <v>371579789.24834794</v>
      </c>
    </row>
    <row r="287" spans="1:7" x14ac:dyDescent="0.25">
      <c r="A287" s="3" t="str">
        <f>IF(G287&gt;社保费用计算表!D15,"回本","亏本")</f>
        <v>回本</v>
      </c>
      <c r="E287" s="3">
        <v>285</v>
      </c>
      <c r="F287" s="12">
        <f>(社保费用计算表!D16*12)*(1+社保费用计算表!G16)^养老金额计算!E287</f>
        <v>7458523.784966955</v>
      </c>
      <c r="G287" s="8">
        <f>SUM($F$3:F287)</f>
        <v>379038313.03331488</v>
      </c>
    </row>
    <row r="288" spans="1:7" x14ac:dyDescent="0.25">
      <c r="A288" s="3" t="str">
        <f>IF(G288&gt;社保费用计算表!D15,"回本","亏本")</f>
        <v>回本</v>
      </c>
      <c r="E288" s="3">
        <v>286</v>
      </c>
      <c r="F288" s="12">
        <f>(社保费用计算表!D16*12)*(1+社保费用计算表!G16)^养老金额计算!E288</f>
        <v>7607694.260666294</v>
      </c>
      <c r="G288" s="8">
        <f>SUM($F$3:F288)</f>
        <v>386646007.29398119</v>
      </c>
    </row>
    <row r="289" spans="1:7" x14ac:dyDescent="0.25">
      <c r="A289" s="3" t="str">
        <f>IF(G289&gt;社保费用计算表!D15,"回本","亏本")</f>
        <v>回本</v>
      </c>
      <c r="E289" s="3">
        <v>287</v>
      </c>
      <c r="F289" s="12">
        <f>(社保费用计算表!D16*12)*(1+社保费用计算表!G16)^养老金额计算!E289</f>
        <v>7759848.1458796188</v>
      </c>
      <c r="G289" s="8">
        <f>SUM($F$3:F289)</f>
        <v>394405855.43986082</v>
      </c>
    </row>
    <row r="290" spans="1:7" x14ac:dyDescent="0.25">
      <c r="A290" s="3" t="str">
        <f>IF(G290&gt;社保费用计算表!D15,"回本","亏本")</f>
        <v>回本</v>
      </c>
      <c r="E290" s="3">
        <v>288</v>
      </c>
      <c r="F290" s="12">
        <f>(社保费用计算表!D16*12)*(1+社保费用计算表!G16)^养老金额计算!E290</f>
        <v>7915045.1087972121</v>
      </c>
      <c r="G290" s="8">
        <f>SUM($F$3:F290)</f>
        <v>402320900.54865801</v>
      </c>
    </row>
    <row r="291" spans="1:7" x14ac:dyDescent="0.25">
      <c r="A291" s="3" t="str">
        <f>IF(G291&gt;社保费用计算表!D15,"回本","亏本")</f>
        <v>回本</v>
      </c>
      <c r="E291" s="3">
        <v>289</v>
      </c>
      <c r="F291" s="12">
        <f>(社保费用计算表!D16*12)*(1+社保费用计算表!G16)^养老金额计算!E291</f>
        <v>8073346.0109731574</v>
      </c>
      <c r="G291" s="8">
        <f>SUM($F$3:F291)</f>
        <v>410394246.55963117</v>
      </c>
    </row>
    <row r="292" spans="1:7" x14ac:dyDescent="0.25">
      <c r="A292" s="3" t="str">
        <f>IF(G292&gt;社保费用计算表!D15,"回本","亏本")</f>
        <v>回本</v>
      </c>
      <c r="E292" s="3">
        <v>290</v>
      </c>
      <c r="F292" s="12">
        <f>(社保费用计算表!D16*12)*(1+社保费用计算表!G16)^养老金额计算!E292</f>
        <v>8234812.9311926197</v>
      </c>
      <c r="G292" s="8">
        <f>SUM($F$3:F292)</f>
        <v>418629059.49082381</v>
      </c>
    </row>
    <row r="293" spans="1:7" x14ac:dyDescent="0.25">
      <c r="A293" s="3" t="str">
        <f>IF(G293&gt;社保费用计算表!D15,"回本","亏本")</f>
        <v>回本</v>
      </c>
      <c r="E293" s="3">
        <v>291</v>
      </c>
      <c r="F293" s="12">
        <f>(社保费用计算表!D16*12)*(1+社保费用计算表!G16)^养老金额计算!E293</f>
        <v>8399509.1898164712</v>
      </c>
      <c r="G293" s="8">
        <f>SUM($F$3:F293)</f>
        <v>427028568.68064028</v>
      </c>
    </row>
    <row r="294" spans="1:7" x14ac:dyDescent="0.25">
      <c r="A294" s="3" t="str">
        <f>IF(G294&gt;社保费用计算表!D15,"回本","亏本")</f>
        <v>回本</v>
      </c>
      <c r="E294" s="3">
        <v>292</v>
      </c>
      <c r="F294" s="12">
        <f>(社保费用计算表!D16*12)*(1+社保费用计算表!G16)^养老金额计算!E294</f>
        <v>8567499.3736128006</v>
      </c>
      <c r="G294" s="8">
        <f>SUM($F$3:F294)</f>
        <v>435596068.0542531</v>
      </c>
    </row>
    <row r="295" spans="1:7" x14ac:dyDescent="0.25">
      <c r="A295" s="3" t="str">
        <f>IF(G295&gt;社保费用计算表!D15,"回本","亏本")</f>
        <v>回本</v>
      </c>
      <c r="E295" s="3">
        <v>293</v>
      </c>
      <c r="F295" s="12">
        <f>(社保费用计算表!D16*12)*(1+社保费用计算表!G16)^养老金额计算!E295</f>
        <v>8738849.3610850591</v>
      </c>
      <c r="G295" s="8">
        <f>SUM($F$3:F295)</f>
        <v>444334917.41533816</v>
      </c>
    </row>
    <row r="296" spans="1:7" x14ac:dyDescent="0.25">
      <c r="A296" s="3" t="str">
        <f>IF(G296&gt;社保费用计算表!D15,"回本","亏本")</f>
        <v>回本</v>
      </c>
      <c r="E296" s="3">
        <v>294</v>
      </c>
      <c r="F296" s="12">
        <f>(社保费用计算表!D16*12)*(1+社保费用计算表!G16)^养老金额计算!E296</f>
        <v>8913626.3483067602</v>
      </c>
      <c r="G296" s="8">
        <f>SUM($F$3:F296)</f>
        <v>453248543.76364493</v>
      </c>
    </row>
    <row r="297" spans="1:7" x14ac:dyDescent="0.25">
      <c r="A297" s="3" t="str">
        <f>IF(G297&gt;社保费用计算表!D15,"回本","亏本")</f>
        <v>回本</v>
      </c>
      <c r="E297" s="3">
        <v>295</v>
      </c>
      <c r="F297" s="12">
        <f>(社保费用计算表!D16*12)*(1+社保费用计算表!G16)^养老金额计算!E297</f>
        <v>9091898.8752728906</v>
      </c>
      <c r="G297" s="8">
        <f>SUM($F$3:F297)</f>
        <v>462340442.6389178</v>
      </c>
    </row>
    <row r="298" spans="1:7" x14ac:dyDescent="0.25">
      <c r="A298" s="3" t="str">
        <f>IF(G298&gt;社保费用计算表!D15,"回本","亏本")</f>
        <v>回本</v>
      </c>
      <c r="E298" s="3">
        <v>296</v>
      </c>
      <c r="F298" s="12">
        <f>(社保费用计算表!D16*12)*(1+社保费用计算表!G16)^养老金额计算!E298</f>
        <v>9273736.8527783528</v>
      </c>
      <c r="G298" s="8">
        <f>SUM($F$3:F298)</f>
        <v>471614179.49169618</v>
      </c>
    </row>
    <row r="299" spans="1:7" x14ac:dyDescent="0.25">
      <c r="A299" s="3" t="str">
        <f>IF(G299&gt;社保费用计算表!D15,"回本","亏本")</f>
        <v>回本</v>
      </c>
      <c r="E299" s="3">
        <v>297</v>
      </c>
      <c r="F299" s="12">
        <f>(社保费用计算表!D16*12)*(1+社保费用计算表!G16)^养老金额计算!E299</f>
        <v>9459211.589833919</v>
      </c>
      <c r="G299" s="8">
        <f>SUM($F$3:F299)</f>
        <v>481073391.08153009</v>
      </c>
    </row>
    <row r="300" spans="1:7" x14ac:dyDescent="0.25">
      <c r="A300" s="3" t="str">
        <f>IF(G300&gt;社保费用计算表!D15,"回本","亏本")</f>
        <v>回本</v>
      </c>
      <c r="E300" s="3">
        <v>298</v>
      </c>
      <c r="F300" s="12">
        <f>(社保费用计算表!D16*12)*(1+社保费用计算表!G16)^养老金额计算!E300</f>
        <v>9648395.8216305971</v>
      </c>
      <c r="G300" s="8">
        <f>SUM($F$3:F300)</f>
        <v>490721786.90316069</v>
      </c>
    </row>
    <row r="301" spans="1:7" x14ac:dyDescent="0.25">
      <c r="A301" s="3" t="str">
        <f>IF(G301&gt;社保费用计算表!D15,"回本","亏本")</f>
        <v>回本</v>
      </c>
      <c r="E301" s="3">
        <v>299</v>
      </c>
      <c r="F301" s="12">
        <f>(社保费用计算表!D16*12)*(1+社保费用计算表!G16)^养老金额计算!E301</f>
        <v>9841363.7380632069</v>
      </c>
      <c r="G301" s="8">
        <f>SUM($F$3:F301)</f>
        <v>500563150.64122391</v>
      </c>
    </row>
    <row r="302" spans="1:7" x14ac:dyDescent="0.25">
      <c r="A302" s="3" t="str">
        <f>IF(G302&gt;社保费用计算表!D15,"回本","亏本")</f>
        <v>回本</v>
      </c>
      <c r="E302" s="3">
        <v>300</v>
      </c>
      <c r="F302" s="12">
        <f>(社保费用计算表!D16*12)*(1+社保费用计算表!G16)^养老金额计算!E302</f>
        <v>10038191.012824472</v>
      </c>
      <c r="G302" s="8">
        <f>SUM($F$3:F302)</f>
        <v>510601341.65404838</v>
      </c>
    </row>
    <row r="303" spans="1:7" x14ac:dyDescent="0.25">
      <c r="A303" s="3" t="str">
        <f>IF(G303&gt;社保费用计算表!D15,"回本","亏本")</f>
        <v>回本</v>
      </c>
      <c r="E303" s="3">
        <v>301</v>
      </c>
      <c r="F303" s="12">
        <f>(社保费用计算表!D16*12)*(1+社保费用计算表!G16)^养老金额计算!E303</f>
        <v>10238954.833080962</v>
      </c>
      <c r="G303" s="8">
        <f>SUM($F$3:F303)</f>
        <v>520840296.48712933</v>
      </c>
    </row>
    <row r="304" spans="1:7" x14ac:dyDescent="0.25">
      <c r="A304" s="3" t="str">
        <f>IF(G304&gt;社保费用计算表!D15,"回本","亏本")</f>
        <v>回本</v>
      </c>
      <c r="E304" s="3">
        <v>302</v>
      </c>
      <c r="F304" s="12">
        <f>(社保费用计算表!D16*12)*(1+社保费用计算表!G16)^养老金额计算!E304</f>
        <v>10443733.929742582</v>
      </c>
      <c r="G304" s="8">
        <f>SUM($F$3:F304)</f>
        <v>531284030.41687191</v>
      </c>
    </row>
    <row r="305" spans="1:7" x14ac:dyDescent="0.25">
      <c r="A305" s="3" t="str">
        <f>IF(G305&gt;社保费用计算表!D15,"回本","亏本")</f>
        <v>回本</v>
      </c>
      <c r="E305" s="3">
        <v>303</v>
      </c>
      <c r="F305" s="12">
        <f>(社保费用计算表!D16*12)*(1+社保费用计算表!G16)^养老金额计算!E305</f>
        <v>10652608.608337432</v>
      </c>
      <c r="G305" s="8">
        <f>SUM($F$3:F305)</f>
        <v>541936639.02520931</v>
      </c>
    </row>
    <row r="306" spans="1:7" x14ac:dyDescent="0.25">
      <c r="A306" s="3" t="str">
        <f>IF(G306&gt;社保费用计算表!D15,"回本","亏本")</f>
        <v>回本</v>
      </c>
      <c r="E306" s="3">
        <v>304</v>
      </c>
      <c r="F306" s="12">
        <f>(社保费用计算表!D16*12)*(1+社保费用计算表!G16)^养老金额计算!E306</f>
        <v>10865660.780504182</v>
      </c>
      <c r="G306" s="8">
        <f>SUM($F$3:F306)</f>
        <v>552802299.80571353</v>
      </c>
    </row>
    <row r="307" spans="1:7" x14ac:dyDescent="0.25">
      <c r="A307" s="3" t="str">
        <f>IF(G307&gt;社保费用计算表!D15,"回本","亏本")</f>
        <v>回本</v>
      </c>
      <c r="E307" s="3">
        <v>305</v>
      </c>
      <c r="F307" s="12">
        <f>(社保费用计算表!D16*12)*(1+社保费用计算表!G16)^养老金额计算!E307</f>
        <v>11082973.996114265</v>
      </c>
      <c r="G307" s="8">
        <f>SUM($F$3:F307)</f>
        <v>563885273.80182779</v>
      </c>
    </row>
    <row r="308" spans="1:7" x14ac:dyDescent="0.25">
      <c r="A308" s="3" t="str">
        <f>IF(G308&gt;社保费用计算表!D15,"回本","亏本")</f>
        <v>回本</v>
      </c>
      <c r="E308" s="3">
        <v>306</v>
      </c>
      <c r="F308" s="12">
        <f>(社保费用计算表!D16*12)*(1+社保费用计算表!G16)^养老金额计算!E308</f>
        <v>11304633.47603655</v>
      </c>
      <c r="G308" s="8">
        <f>SUM($F$3:F308)</f>
        <v>575189907.27786434</v>
      </c>
    </row>
    <row r="309" spans="1:7" x14ac:dyDescent="0.25">
      <c r="A309" s="3" t="str">
        <f>IF(G309&gt;社保费用计算表!D15,"回本","亏本")</f>
        <v>回本</v>
      </c>
      <c r="E309" s="3">
        <v>307</v>
      </c>
      <c r="F309" s="12">
        <f>(社保费用计算表!D16*12)*(1+社保费用计算表!G16)^养老金额计算!E309</f>
        <v>11530726.145557281</v>
      </c>
      <c r="G309" s="8">
        <f>SUM($F$3:F309)</f>
        <v>586720633.42342162</v>
      </c>
    </row>
    <row r="310" spans="1:7" x14ac:dyDescent="0.25">
      <c r="A310" s="3" t="str">
        <f>IF(G310&gt;社保费用计算表!D15,"回本","亏本")</f>
        <v>回本</v>
      </c>
      <c r="E310" s="3">
        <v>308</v>
      </c>
      <c r="F310" s="12">
        <f>(社保费用计算表!D16*12)*(1+社保费用计算表!G16)^养老金额计算!E310</f>
        <v>11761340.668468427</v>
      </c>
      <c r="G310" s="8">
        <f>SUM($F$3:F310)</f>
        <v>598481974.0918901</v>
      </c>
    </row>
    <row r="311" spans="1:7" x14ac:dyDescent="0.25">
      <c r="A311" s="3" t="str">
        <f>IF(G311&gt;社保费用计算表!D15,"回本","亏本")</f>
        <v>回本</v>
      </c>
      <c r="E311" s="3">
        <v>309</v>
      </c>
      <c r="F311" s="12">
        <f>(社保费用计算表!D16*12)*(1+社保费用计算表!G16)^养老金额计算!E311</f>
        <v>11996567.481837794</v>
      </c>
      <c r="G311" s="8">
        <f>SUM($F$3:F311)</f>
        <v>610478541.57372785</v>
      </c>
    </row>
    <row r="312" spans="1:7" x14ac:dyDescent="0.25">
      <c r="A312" s="3" t="str">
        <f>IF(G312&gt;社保费用计算表!D15,"回本","亏本")</f>
        <v>回本</v>
      </c>
      <c r="E312" s="3">
        <v>310</v>
      </c>
      <c r="F312" s="12">
        <f>(社保费用计算表!D16*12)*(1+社保费用计算表!G16)^养老金额计算!E312</f>
        <v>12236498.831474552</v>
      </c>
      <c r="G312" s="8">
        <f>SUM($F$3:F312)</f>
        <v>622715040.40520239</v>
      </c>
    </row>
    <row r="313" spans="1:7" x14ac:dyDescent="0.25">
      <c r="A313" s="3" t="str">
        <f>IF(G313&gt;社保费用计算表!D15,"回本","亏本")</f>
        <v>回本</v>
      </c>
      <c r="E313" s="3">
        <v>311</v>
      </c>
      <c r="F313" s="12">
        <f>(社保费用计算表!D16*12)*(1+社保费用计算表!G16)^养老金额计算!E313</f>
        <v>12481228.808104038</v>
      </c>
      <c r="G313" s="8">
        <f>SUM($F$3:F313)</f>
        <v>635196269.21330643</v>
      </c>
    </row>
    <row r="314" spans="1:7" x14ac:dyDescent="0.25">
      <c r="A314" s="3" t="str">
        <f>IF(G314&gt;社保费用计算表!D15,"回本","亏本")</f>
        <v>回本</v>
      </c>
      <c r="E314" s="3">
        <v>312</v>
      </c>
      <c r="F314" s="12">
        <f>(社保费用计算表!D16*12)*(1+社保费用计算表!G16)^养老金额计算!E314</f>
        <v>12730853.384266121</v>
      </c>
      <c r="G314" s="8">
        <f>SUM($F$3:F314)</f>
        <v>647927122.59757257</v>
      </c>
    </row>
    <row r="315" spans="1:7" x14ac:dyDescent="0.25">
      <c r="A315" s="3" t="str">
        <f>IF(G315&gt;社保费用计算表!D15,"回本","亏本")</f>
        <v>回本</v>
      </c>
      <c r="E315" s="3">
        <v>313</v>
      </c>
      <c r="F315" s="12">
        <f>(社保费用计算表!D16*12)*(1+社保费用计算表!G16)^养老金额计算!E315</f>
        <v>12985470.451951442</v>
      </c>
      <c r="G315" s="8">
        <f>SUM($F$3:F315)</f>
        <v>660912593.04952395</v>
      </c>
    </row>
    <row r="316" spans="1:7" x14ac:dyDescent="0.25">
      <c r="A316" s="3" t="str">
        <f>IF(G316&gt;社保费用计算表!D15,"回本","亏本")</f>
        <v>回本</v>
      </c>
      <c r="E316" s="3">
        <v>314</v>
      </c>
      <c r="F316" s="12">
        <f>(社保费用计算表!D16*12)*(1+社保费用计算表!G16)^养老金额计算!E316</f>
        <v>13245179.860990474</v>
      </c>
      <c r="G316" s="8">
        <f>SUM($F$3:F316)</f>
        <v>674157772.91051447</v>
      </c>
    </row>
    <row r="317" spans="1:7" x14ac:dyDescent="0.25">
      <c r="A317" s="3" t="str">
        <f>IF(G317&gt;社保费用计算表!D15,"回本","亏本")</f>
        <v>回本</v>
      </c>
      <c r="E317" s="3">
        <v>315</v>
      </c>
      <c r="F317" s="12">
        <f>(社保费用计算表!D16*12)*(1+社保费用计算表!G16)^养老金额计算!E317</f>
        <v>13510083.45821028</v>
      </c>
      <c r="G317" s="8">
        <f>SUM($F$3:F317)</f>
        <v>687667856.3687247</v>
      </c>
    </row>
    <row r="318" spans="1:7" x14ac:dyDescent="0.25">
      <c r="A318" s="3" t="str">
        <f>IF(G318&gt;社保费用计算表!D15,"回本","亏本")</f>
        <v>回本</v>
      </c>
      <c r="E318" s="3">
        <v>316</v>
      </c>
      <c r="F318" s="12">
        <f>(社保费用计算表!D16*12)*(1+社保费用计算表!G16)^养老金额计算!E318</f>
        <v>13780285.127374489</v>
      </c>
      <c r="G318" s="8">
        <f>SUM($F$3:F318)</f>
        <v>701448141.49609923</v>
      </c>
    </row>
    <row r="319" spans="1:7" x14ac:dyDescent="0.25">
      <c r="A319" s="3" t="str">
        <f>IF(G319&gt;社保费用计算表!D15,"回本","亏本")</f>
        <v>回本</v>
      </c>
      <c r="E319" s="3">
        <v>317</v>
      </c>
      <c r="F319" s="12">
        <f>(社保费用计算表!D16*12)*(1+社保费用计算表!G16)^养老金额计算!E319</f>
        <v>14055890.829921979</v>
      </c>
      <c r="G319" s="8">
        <f>SUM($F$3:F319)</f>
        <v>715504032.32602119</v>
      </c>
    </row>
    <row r="320" spans="1:7" x14ac:dyDescent="0.25">
      <c r="A320" s="3" t="str">
        <f>IF(G320&gt;社保费用计算表!D15,"回本","亏本")</f>
        <v>回本</v>
      </c>
      <c r="E320" s="3">
        <v>318</v>
      </c>
      <c r="F320" s="12">
        <f>(社保费用计算表!D16*12)*(1+社保费用计算表!G16)^养老金额计算!E320</f>
        <v>14337008.646520417</v>
      </c>
      <c r="G320" s="8">
        <f>SUM($F$3:F320)</f>
        <v>729841040.97254157</v>
      </c>
    </row>
    <row r="321" spans="1:7" x14ac:dyDescent="0.25">
      <c r="A321" s="3" t="str">
        <f>IF(G321&gt;社保费用计算表!D15,"回本","亏本")</f>
        <v>回本</v>
      </c>
      <c r="E321" s="3">
        <v>319</v>
      </c>
      <c r="F321" s="12">
        <f>(社保费用计算表!D16*12)*(1+社保费用计算表!G16)^养老金额计算!E321</f>
        <v>14623748.819450824</v>
      </c>
      <c r="G321" s="8">
        <f>SUM($F$3:F321)</f>
        <v>744464789.79199243</v>
      </c>
    </row>
    <row r="322" spans="1:7" x14ac:dyDescent="0.25">
      <c r="A322" s="3" t="str">
        <f>IF(G322&gt;社保费用计算表!D15,"回本","亏本")</f>
        <v>回本</v>
      </c>
      <c r="E322" s="3">
        <v>320</v>
      </c>
      <c r="F322" s="12">
        <f>(社保费用计算表!D16*12)*(1+社保费用计算表!G16)^养老金额计算!E322</f>
        <v>14916223.795839842</v>
      </c>
      <c r="G322" s="8">
        <f>SUM($F$3:F322)</f>
        <v>759381013.58783221</v>
      </c>
    </row>
    <row r="323" spans="1:7" x14ac:dyDescent="0.25">
      <c r="A323" s="3" t="str">
        <f>IF(G323&gt;社保费用计算表!D15,"回本","亏本")</f>
        <v>回本</v>
      </c>
      <c r="E323" s="3">
        <v>321</v>
      </c>
      <c r="F323" s="12">
        <f>(社保费用计算表!D16*12)*(1+社保费用计算表!G16)^养老金额计算!E323</f>
        <v>15214548.271756642</v>
      </c>
      <c r="G323" s="8">
        <f>SUM($F$3:F323)</f>
        <v>774595561.85958886</v>
      </c>
    </row>
    <row r="324" spans="1:7" x14ac:dyDescent="0.25">
      <c r="A324" s="3" t="str">
        <f>IF(G324&gt;社保费用计算表!D15,"回本","亏本")</f>
        <v>回本</v>
      </c>
      <c r="E324" s="3">
        <v>322</v>
      </c>
      <c r="F324" s="12">
        <f>(社保费用计算表!D16*12)*(1+社保费用计算表!G16)^养老金额计算!E324</f>
        <v>15518839.23719177</v>
      </c>
      <c r="G324" s="8">
        <f>SUM($F$3:F324)</f>
        <v>790114401.09678066</v>
      </c>
    </row>
    <row r="325" spans="1:7" x14ac:dyDescent="0.25">
      <c r="A325" s="3" t="str">
        <f>IF(G325&gt;社保费用计算表!D15,"回本","亏本")</f>
        <v>回本</v>
      </c>
      <c r="E325" s="3">
        <v>323</v>
      </c>
      <c r="F325" s="12">
        <f>(社保费用计算表!D16*12)*(1+社保费用计算表!G16)^养老金额计算!E325</f>
        <v>15829216.021935608</v>
      </c>
      <c r="G325" s="8">
        <f>SUM($F$3:F325)</f>
        <v>805943617.11871624</v>
      </c>
    </row>
    <row r="326" spans="1:7" x14ac:dyDescent="0.25">
      <c r="A326" s="3" t="str">
        <f>IF(G326&gt;社保费用计算表!D15,"回本","亏本")</f>
        <v>回本</v>
      </c>
      <c r="E326" s="3">
        <v>324</v>
      </c>
      <c r="F326" s="12">
        <f>(社保费用计算表!D16*12)*(1+社保费用计算表!G16)^养老金额计算!E326</f>
        <v>16145800.342374319</v>
      </c>
      <c r="G326" s="8">
        <f>SUM($F$3:F326)</f>
        <v>822089417.46109056</v>
      </c>
    </row>
    <row r="327" spans="1:7" x14ac:dyDescent="0.25">
      <c r="A327" s="3" t="str">
        <f>IF(G327&gt;社保费用计算表!D15,"回本","亏本")</f>
        <v>回本</v>
      </c>
      <c r="E327" s="3">
        <v>325</v>
      </c>
      <c r="F327" s="12">
        <f>(社保费用计算表!D16*12)*(1+社保费用计算表!G16)^养老金额计算!E327</f>
        <v>16468716.349221805</v>
      </c>
      <c r="G327" s="8">
        <f>SUM($F$3:F327)</f>
        <v>838558133.81031239</v>
      </c>
    </row>
    <row r="328" spans="1:7" x14ac:dyDescent="0.25">
      <c r="A328" s="3" t="str">
        <f>IF(G328&gt;社保费用计算表!D15,"回本","亏本")</f>
        <v>回本</v>
      </c>
      <c r="E328" s="3">
        <v>326</v>
      </c>
      <c r="F328" s="12">
        <f>(社保费用计算表!D16*12)*(1+社保费用计算表!G16)^养老金额计算!E328</f>
        <v>16798090.676206242</v>
      </c>
      <c r="G328" s="8">
        <f>SUM($F$3:F328)</f>
        <v>855356224.48651862</v>
      </c>
    </row>
    <row r="329" spans="1:7" x14ac:dyDescent="0.25">
      <c r="A329" s="3" t="str">
        <f>IF(G329&gt;社保费用计算表!D15,"回本","亏本")</f>
        <v>回本</v>
      </c>
      <c r="E329" s="3">
        <v>327</v>
      </c>
      <c r="F329" s="12">
        <f>(社保费用计算表!D16*12)*(1+社保费用计算表!G16)^养老金额计算!E329</f>
        <v>17134052.489730369</v>
      </c>
      <c r="G329" s="8">
        <f>SUM($F$3:F329)</f>
        <v>872490276.97624898</v>
      </c>
    </row>
    <row r="330" spans="1:7" x14ac:dyDescent="0.25">
      <c r="A330" s="3" t="str">
        <f>IF(G330&gt;社保费用计算表!D15,"回本","亏本")</f>
        <v>回本</v>
      </c>
      <c r="E330" s="3">
        <v>328</v>
      </c>
      <c r="F330" s="12">
        <f>(社保费用计算表!D16*12)*(1+社保费用计算表!G16)^养老金额计算!E330</f>
        <v>17476733.539524976</v>
      </c>
      <c r="G330" s="8">
        <f>SUM($F$3:F330)</f>
        <v>889967010.51577401</v>
      </c>
    </row>
    <row r="331" spans="1:7" x14ac:dyDescent="0.25">
      <c r="A331" s="3" t="str">
        <f>IF(G331&gt;社保费用计算表!D15,"回本","亏本")</f>
        <v>回本</v>
      </c>
      <c r="E331" s="3">
        <v>329</v>
      </c>
      <c r="F331" s="12">
        <f>(社保费用计算表!D16*12)*(1+社保费用计算表!G16)^养老金额计算!E331</f>
        <v>17826268.21031547</v>
      </c>
      <c r="G331" s="8">
        <f>SUM($F$3:F331)</f>
        <v>907793278.72608948</v>
      </c>
    </row>
    <row r="332" spans="1:7" x14ac:dyDescent="0.25">
      <c r="A332" s="3" t="str">
        <f>IF(G332&gt;社保费用计算表!D15,"回本","亏本")</f>
        <v>回本</v>
      </c>
      <c r="E332" s="3">
        <v>330</v>
      </c>
      <c r="F332" s="12">
        <f>(社保费用计算表!D16*12)*(1+社保费用计算表!G16)^养老金额计算!E332</f>
        <v>18182793.574521784</v>
      </c>
      <c r="G332" s="8">
        <f>SUM($F$3:F332)</f>
        <v>925976072.30061126</v>
      </c>
    </row>
    <row r="333" spans="1:7" x14ac:dyDescent="0.25">
      <c r="A333" s="3" t="str">
        <f>IF(G333&gt;社保费用计算表!D15,"回本","亏本")</f>
        <v>回本</v>
      </c>
      <c r="E333" s="3">
        <v>331</v>
      </c>
      <c r="F333" s="12">
        <f>(社保费用计算表!D16*12)*(1+社保费用计算表!G16)^养老金额计算!E333</f>
        <v>18546449.446012214</v>
      </c>
      <c r="G333" s="8">
        <f>SUM($F$3:F333)</f>
        <v>944522521.74662352</v>
      </c>
    </row>
    <row r="334" spans="1:7" x14ac:dyDescent="0.25">
      <c r="A334" s="3" t="str">
        <f>IF(G334&gt;社保费用计算表!D15,"回本","亏本")</f>
        <v>回本</v>
      </c>
      <c r="E334" s="3">
        <v>332</v>
      </c>
      <c r="F334" s="12">
        <f>(社保费用计算表!D16*12)*(1+社保费用计算表!G16)^养老金额计算!E334</f>
        <v>18917378.434932467</v>
      </c>
      <c r="G334" s="8">
        <f>SUM($F$3:F334)</f>
        <v>963439900.18155599</v>
      </c>
    </row>
    <row r="335" spans="1:7" x14ac:dyDescent="0.25">
      <c r="A335" s="3" t="str">
        <f>IF(G335&gt;社保费用计算表!D15,"回本","亏本")</f>
        <v>回本</v>
      </c>
      <c r="E335" s="3">
        <v>333</v>
      </c>
      <c r="F335" s="12">
        <f>(社保费用计算表!D16*12)*(1+社保费用计算表!G16)^养老金额计算!E335</f>
        <v>19295726.003631111</v>
      </c>
      <c r="G335" s="8">
        <f>SUM($F$3:F335)</f>
        <v>982735626.1851871</v>
      </c>
    </row>
    <row r="336" spans="1:7" x14ac:dyDescent="0.25">
      <c r="A336" s="3" t="str">
        <f>IF(G336&gt;社保费用计算表!D15,"回本","亏本")</f>
        <v>回本</v>
      </c>
      <c r="E336" s="3">
        <v>334</v>
      </c>
      <c r="F336" s="12">
        <f>(社保费用计算表!D16*12)*(1+社保费用计算表!G16)^养老金额计算!E336</f>
        <v>19681640.523703735</v>
      </c>
      <c r="G336" s="8">
        <f>SUM($F$3:F336)</f>
        <v>1002417266.7088908</v>
      </c>
    </row>
    <row r="337" spans="1:7" x14ac:dyDescent="0.25">
      <c r="A337" s="3" t="str">
        <f>IF(G337&gt;社保费用计算表!D15,"回本","亏本")</f>
        <v>回本</v>
      </c>
      <c r="E337" s="3">
        <v>335</v>
      </c>
      <c r="F337" s="12">
        <f>(社保费用计算表!D16*12)*(1+社保费用计算表!G16)^养老金额计算!E337</f>
        <v>20075273.334177803</v>
      </c>
      <c r="G337" s="8">
        <f>SUM($F$3:F337)</f>
        <v>1022492540.0430686</v>
      </c>
    </row>
    <row r="338" spans="1:7" x14ac:dyDescent="0.25">
      <c r="A338" s="3" t="str">
        <f>IF(G338&gt;社保费用计算表!D15,"回本","亏本")</f>
        <v>回本</v>
      </c>
      <c r="E338" s="3">
        <v>336</v>
      </c>
      <c r="F338" s="12">
        <f>(社保费用计算表!D16*12)*(1+社保费用计算表!G16)^养老金额计算!E338</f>
        <v>20476778.800861366</v>
      </c>
      <c r="G338" s="8">
        <f>SUM($F$3:F338)</f>
        <v>1042969318.84393</v>
      </c>
    </row>
    <row r="339" spans="1:7" x14ac:dyDescent="0.25">
      <c r="A339" s="3" t="str">
        <f>IF(G339&gt;社保费用计算表!D15,"回本","亏本")</f>
        <v>回本</v>
      </c>
      <c r="E339" s="3">
        <v>337</v>
      </c>
      <c r="F339" s="12">
        <f>(社保费用计算表!D16*12)*(1+社保费用计算表!G16)^养老金额计算!E339</f>
        <v>20886314.376878593</v>
      </c>
      <c r="G339" s="8">
        <f>SUM($F$3:F339)</f>
        <v>1063855633.2208086</v>
      </c>
    </row>
    <row r="340" spans="1:7" x14ac:dyDescent="0.25">
      <c r="A340" s="3" t="str">
        <f>IF(G340&gt;社保费用计算表!D15,"回本","亏本")</f>
        <v>回本</v>
      </c>
      <c r="E340" s="3">
        <v>338</v>
      </c>
      <c r="F340" s="12">
        <f>(社保费用计算表!D16*12)*(1+社保费用计算表!G16)^养老金额计算!E340</f>
        <v>21304040.664416164</v>
      </c>
      <c r="G340" s="8">
        <f>SUM($F$3:F340)</f>
        <v>1085159673.8852248</v>
      </c>
    </row>
    <row r="341" spans="1:7" x14ac:dyDescent="0.25">
      <c r="A341" s="3" t="str">
        <f>IF(G341&gt;社保费用计算表!D15,"回本","亏本")</f>
        <v>回本</v>
      </c>
      <c r="E341" s="3">
        <v>339</v>
      </c>
      <c r="F341" s="12">
        <f>(社保费用计算表!D16*12)*(1+社保费用计算表!G16)^养老金额计算!E341</f>
        <v>21730121.477704484</v>
      </c>
      <c r="G341" s="8">
        <f>SUM($F$3:F341)</f>
        <v>1106889795.3629293</v>
      </c>
    </row>
    <row r="342" spans="1:7" x14ac:dyDescent="0.25">
      <c r="A342" s="3" t="str">
        <f>IF(G342&gt;社保费用计算表!D15,"回本","亏本")</f>
        <v>回本</v>
      </c>
      <c r="E342" s="3">
        <v>340</v>
      </c>
      <c r="F342" s="12">
        <f>(社保费用计算表!D16*12)*(1+社保费用计算表!G16)^养老金额计算!E342</f>
        <v>22164723.907258574</v>
      </c>
      <c r="G342" s="8">
        <f>SUM($F$3:F342)</f>
        <v>1129054519.2701879</v>
      </c>
    </row>
    <row r="343" spans="1:7" x14ac:dyDescent="0.25">
      <c r="A343" s="3" t="str">
        <f>IF(G343&gt;社保费用计算表!D15,"回本","亏本")</f>
        <v>回本</v>
      </c>
      <c r="E343" s="3">
        <v>341</v>
      </c>
      <c r="F343" s="12">
        <f>(社保费用计算表!D16*12)*(1+社保费用计算表!G16)^养老金额计算!E343</f>
        <v>22608018.385403749</v>
      </c>
      <c r="G343" s="8">
        <f>SUM($F$3:F343)</f>
        <v>1151662537.6555915</v>
      </c>
    </row>
    <row r="344" spans="1:7" x14ac:dyDescent="0.25">
      <c r="A344" s="3" t="str">
        <f>IF(G344&gt;社保费用计算表!D15,"回本","亏本")</f>
        <v>回本</v>
      </c>
      <c r="E344" s="3">
        <v>342</v>
      </c>
      <c r="F344" s="12">
        <f>(社保费用计算表!D16*12)*(1+社保费用计算表!G16)^养老金额计算!E344</f>
        <v>23060178.753111824</v>
      </c>
      <c r="G344" s="8">
        <f>SUM($F$3:F344)</f>
        <v>1174722716.4087033</v>
      </c>
    </row>
    <row r="345" spans="1:7" x14ac:dyDescent="0.25">
      <c r="A345" s="3" t="str">
        <f>IF(G345&gt;社保费用计算表!D15,"回本","亏本")</f>
        <v>回本</v>
      </c>
      <c r="E345" s="3">
        <v>343</v>
      </c>
      <c r="F345" s="12">
        <f>(社保费用计算表!D16*12)*(1+社保费用计算表!G16)^养老金额计算!E345</f>
        <v>23521382.328174051</v>
      </c>
      <c r="G345" s="8">
        <f>SUM($F$3:F345)</f>
        <v>1198244098.7368774</v>
      </c>
    </row>
    <row r="346" spans="1:7" x14ac:dyDescent="0.25">
      <c r="A346" s="3" t="str">
        <f>IF(G346&gt;社保费用计算表!D15,"回本","亏本")</f>
        <v>回本</v>
      </c>
      <c r="E346" s="3">
        <v>344</v>
      </c>
      <c r="F346" s="12">
        <f>(社保费用计算表!D16*12)*(1+社保费用计算表!G16)^养老金额计算!E346</f>
        <v>23991809.974737536</v>
      </c>
      <c r="G346" s="8">
        <f>SUM($F$3:F346)</f>
        <v>1222235908.7116151</v>
      </c>
    </row>
    <row r="347" spans="1:7" x14ac:dyDescent="0.25">
      <c r="A347" s="3" t="str">
        <f>IF(G347&gt;社保费用计算表!D15,"回本","亏本")</f>
        <v>回本</v>
      </c>
      <c r="E347" s="3">
        <v>345</v>
      </c>
      <c r="F347" s="12">
        <f>(社保费用计算表!D16*12)*(1+社保费用计算表!G16)^养老金额计算!E347</f>
        <v>24471646.174232289</v>
      </c>
      <c r="G347" s="8">
        <f>SUM($F$3:F347)</f>
        <v>1246707554.8858473</v>
      </c>
    </row>
    <row r="348" spans="1:7" x14ac:dyDescent="0.25">
      <c r="A348" s="3" t="str">
        <f>IF(G348&gt;社保费用计算表!D15,"回本","亏本")</f>
        <v>回本</v>
      </c>
      <c r="E348" s="3">
        <v>346</v>
      </c>
      <c r="F348" s="12">
        <f>(社保费用计算表!D16*12)*(1+社保费用计算表!G16)^养老金额计算!E348</f>
        <v>24961079.097716935</v>
      </c>
      <c r="G348" s="8">
        <f>SUM($F$3:F348)</f>
        <v>1271668633.9835644</v>
      </c>
    </row>
    <row r="349" spans="1:7" x14ac:dyDescent="0.25">
      <c r="A349" s="3" t="str">
        <f>IF(G349&gt;社保费用计算表!D15,"回本","亏本")</f>
        <v>回本</v>
      </c>
      <c r="E349" s="3">
        <v>347</v>
      </c>
      <c r="F349" s="12">
        <f>(社保费用计算表!D16*12)*(1+社保费用计算表!G16)^养老金额计算!E349</f>
        <v>25460300.679671273</v>
      </c>
      <c r="G349" s="8">
        <f>SUM($F$3:F349)</f>
        <v>1297128934.6632357</v>
      </c>
    </row>
    <row r="350" spans="1:7" x14ac:dyDescent="0.25">
      <c r="A350" s="3" t="str">
        <f>IF(G350&gt;社保费用计算表!D15,"回本","亏本")</f>
        <v>回本</v>
      </c>
      <c r="E350" s="3">
        <v>348</v>
      </c>
      <c r="F350" s="12">
        <f>(社保费用计算表!D16*12)*(1+社保费用计算表!G16)^养老金额计算!E350</f>
        <v>25969506.693264704</v>
      </c>
      <c r="G350" s="8">
        <f>SUM($F$3:F350)</f>
        <v>1323098441.3565004</v>
      </c>
    </row>
    <row r="351" spans="1:7" x14ac:dyDescent="0.25">
      <c r="A351" s="3" t="str">
        <f>IF(G351&gt;社保费用计算表!D15,"回本","亏本")</f>
        <v>回本</v>
      </c>
      <c r="E351" s="3">
        <v>349</v>
      </c>
      <c r="F351" s="12">
        <f>(社保费用计算表!D16*12)*(1+社保费用计算表!G16)^养老金额计算!E351</f>
        <v>26488896.827129994</v>
      </c>
      <c r="G351" s="8">
        <f>SUM($F$3:F351)</f>
        <v>1349587338.1836305</v>
      </c>
    </row>
    <row r="352" spans="1:7" x14ac:dyDescent="0.25">
      <c r="A352" s="3" t="str">
        <f>IF(G352&gt;社保费用计算表!D15,"回本","亏本")</f>
        <v>回本</v>
      </c>
      <c r="E352" s="3">
        <v>350</v>
      </c>
      <c r="F352" s="12">
        <f>(社保费用计算表!D16*12)*(1+社保费用计算表!G16)^养老金额计算!E352</f>
        <v>27018674.763672594</v>
      </c>
      <c r="G352" s="8">
        <f>SUM($F$3:F352)</f>
        <v>1376606012.9473031</v>
      </c>
    </row>
    <row r="353" spans="1:7" x14ac:dyDescent="0.25">
      <c r="A353" s="3" t="str">
        <f>IF(G353&gt;社保费用计算表!D15,"回本","亏本")</f>
        <v>回本</v>
      </c>
      <c r="E353" s="3">
        <v>351</v>
      </c>
      <c r="F353" s="12">
        <f>(社保费用计算表!D16*12)*(1+社保费用计算表!G16)^养老金额计算!E353</f>
        <v>27559048.258946039</v>
      </c>
      <c r="G353" s="8">
        <f>SUM($F$3:F353)</f>
        <v>1404165061.206249</v>
      </c>
    </row>
    <row r="354" spans="1:7" x14ac:dyDescent="0.25">
      <c r="A354" s="3" t="str">
        <f>IF(G354&gt;社保费用计算表!D15,"回本","亏本")</f>
        <v>回本</v>
      </c>
      <c r="E354" s="3">
        <v>352</v>
      </c>
      <c r="F354" s="12">
        <f>(社保费用计算表!D16*12)*(1+社保费用计算表!G16)^养老金额计算!E354</f>
        <v>28110229.224124964</v>
      </c>
      <c r="G354" s="8">
        <f>SUM($F$3:F354)</f>
        <v>1432275290.4303739</v>
      </c>
    </row>
    <row r="355" spans="1:7" x14ac:dyDescent="0.25">
      <c r="A355" s="3" t="str">
        <f>IF(G355&gt;社保费用计算表!D15,"回本","亏本")</f>
        <v>回本</v>
      </c>
      <c r="E355" s="3">
        <v>353</v>
      </c>
      <c r="F355" s="12">
        <f>(社保费用计算表!D16*12)*(1+社保费用计算表!G16)^养老金额计算!E355</f>
        <v>28672433.808607467</v>
      </c>
      <c r="G355" s="8">
        <f>SUM($F$3:F355)</f>
        <v>1460947724.2389815</v>
      </c>
    </row>
    <row r="356" spans="1:7" x14ac:dyDescent="0.25">
      <c r="A356" s="3" t="str">
        <f>IF(G356&gt;社保费用计算表!D15,"回本","亏本")</f>
        <v>回本</v>
      </c>
      <c r="E356" s="3">
        <v>354</v>
      </c>
      <c r="F356" s="12">
        <f>(社保费用计算表!D16*12)*(1+社保费用计算表!G16)^养老金额计算!E356</f>
        <v>29245882.484779611</v>
      </c>
      <c r="G356" s="8">
        <f>SUM($F$3:F356)</f>
        <v>1490193606.7237611</v>
      </c>
    </row>
    <row r="357" spans="1:7" x14ac:dyDescent="0.25">
      <c r="A357" s="3" t="str">
        <f>IF(G357&gt;社保费用计算表!D15,"回本","亏本")</f>
        <v>回本</v>
      </c>
      <c r="E357" s="3">
        <v>355</v>
      </c>
      <c r="F357" s="12">
        <f>(社保费用计算表!D16*12)*(1+社保费用计算表!G16)^养老金额计算!E357</f>
        <v>29830800.134475209</v>
      </c>
      <c r="G357" s="8">
        <f>SUM($F$3:F357)</f>
        <v>1520024406.8582363</v>
      </c>
    </row>
    <row r="358" spans="1:7" x14ac:dyDescent="0.25">
      <c r="A358" s="3" t="str">
        <f>IF(G358&gt;社保费用计算表!D15,"回本","亏本")</f>
        <v>回本</v>
      </c>
      <c r="E358" s="3">
        <v>356</v>
      </c>
      <c r="F358" s="12">
        <f>(社保费用计算表!D16*12)*(1+社保费用计算表!G16)^养老金额计算!E358</f>
        <v>30427416.137164708</v>
      </c>
      <c r="G358" s="8">
        <f>SUM($F$3:F358)</f>
        <v>1550451822.9954009</v>
      </c>
    </row>
    <row r="359" spans="1:7" x14ac:dyDescent="0.25">
      <c r="A359" s="3" t="str">
        <f>IF(G359&gt;社保费用计算表!D15,"回本","亏本")</f>
        <v>回本</v>
      </c>
      <c r="E359" s="3">
        <v>357</v>
      </c>
      <c r="F359" s="12">
        <f>(社保费用计算表!D16*12)*(1+社保费用计算表!G16)^养老金额计算!E359</f>
        <v>31035964.459908005</v>
      </c>
      <c r="G359" s="8">
        <f>SUM($F$3:F359)</f>
        <v>1581487787.4553089</v>
      </c>
    </row>
    <row r="360" spans="1:7" x14ac:dyDescent="0.25">
      <c r="A360" s="3" t="str">
        <f>IF(G360&gt;社保费用计算表!D15,"回本","亏本")</f>
        <v>回本</v>
      </c>
      <c r="E360" s="3">
        <v>358</v>
      </c>
      <c r="F360" s="12">
        <f>(社保费用计算表!D16*12)*(1+社保费用计算表!G16)^养老金额计算!E360</f>
        <v>31656683.749106165</v>
      </c>
      <c r="G360" s="8">
        <f>SUM($F$3:F360)</f>
        <v>1613144471.2044151</v>
      </c>
    </row>
    <row r="361" spans="1:7" x14ac:dyDescent="0.25">
      <c r="A361" s="3" t="str">
        <f>IF(G361&gt;社保费用计算表!D15,"回本","亏本")</f>
        <v>回本</v>
      </c>
      <c r="E361" s="3">
        <v>359</v>
      </c>
      <c r="F361" s="12">
        <f>(社保费用计算表!D16*12)*(1+社保费用计算表!G16)^养老金额计算!E361</f>
        <v>32289817.424088277</v>
      </c>
      <c r="G361" s="8">
        <f>SUM($F$3:F361)</f>
        <v>1645434288.6285033</v>
      </c>
    </row>
    <row r="362" spans="1:7" x14ac:dyDescent="0.25">
      <c r="A362" s="3" t="str">
        <f>IF(G362&gt;社保费用计算表!D15,"回本","亏本")</f>
        <v>回本</v>
      </c>
      <c r="E362" s="3">
        <v>360</v>
      </c>
      <c r="F362" s="12">
        <f>(社保费用计算表!D16*12)*(1+社保费用计算表!G16)^养老金额计算!E362</f>
        <v>32935613.772570059</v>
      </c>
      <c r="G362" s="8">
        <f>SUM($F$3:F362)</f>
        <v>1678369902.4010735</v>
      </c>
    </row>
  </sheetData>
  <sheetProtection algorithmName="SHA-512" hashValue="RogJHIgBXuh0MhRP96eS2TroVvbkAHZ31R23ebiHM6kdP7G4n7qjkQuLYK/3xCoBLRqvebhfguX+DLhOYE1eJQ==" saltValue="tILnEwcxBzL9/lLRLY0IlA==" spinCount="100000" sheet="1" objects="1" scenarios="1"/>
  <mergeCells count="3">
    <mergeCell ref="B1:D1"/>
    <mergeCell ref="E1:G1"/>
    <mergeCell ref="A1:A2"/>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社保费用计算表</vt:lpstr>
      <vt:lpstr>累计税额计算</vt:lpstr>
      <vt:lpstr>养老金额计算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2015-06-05T18:19:34Z</dcterms:created>
  <dcterms:modified xsi:type="dcterms:W3CDTF">2026-07-05T14:20:53Z</dcterms:modified>
</cp:coreProperties>
</file>